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DieseArbeitsmappe"/>
  <mc:AlternateContent xmlns:mc="http://schemas.openxmlformats.org/markup-compatibility/2006">
    <mc:Choice Requires="x15">
      <x15ac:absPath xmlns:x15ac="http://schemas.microsoft.com/office/spreadsheetml/2010/11/ac" url="\\blsv.de\daten\Public\BSJ\BSJ\Arbeitsbereiche\AEJ-Jubi\Jubi\Antragsformulare\ab 01.01.2026\"/>
    </mc:Choice>
  </mc:AlternateContent>
  <xr:revisionPtr revIDLastSave="0" documentId="13_ncr:1_{F17E1E44-3959-4F53-BB0D-2FCD606C8778}" xr6:coauthVersionLast="47" xr6:coauthVersionMax="47" xr10:uidLastSave="{00000000-0000-0000-0000-000000000000}"/>
  <workbookProtection workbookAlgorithmName="SHA-512" workbookHashValue="EbykSsg7Qoi92eNFmsIcLnPAbapKlpMljEOEyZPg1yhOrAillMUqkpTbWmlC7gfKovZZgYixx7dtzlFWFkU/0w==" workbookSaltValue="IrDPNxcfSqHRMlyCQu+Dpg==" workbookSpinCount="100000" lockStructure="1"/>
  <bookViews>
    <workbookView xWindow="-28920" yWindow="-120" windowWidth="29040" windowHeight="15720" tabRatio="812" xr2:uid="{00000000-000D-0000-FFFF-FFFF00000000}"/>
  </bookViews>
  <sheets>
    <sheet name="Anleitung" sheetId="60" r:id="rId1"/>
    <sheet name="Dateneingabe_1" sheetId="7" r:id="rId2"/>
    <sheet name="Grunddaten" sheetId="27" state="hidden" r:id="rId3"/>
    <sheet name="Dateneingabe_2" sheetId="8" r:id="rId4"/>
    <sheet name="Dateneingabe_Refer." sheetId="9" r:id="rId5"/>
    <sheet name="Dateneingabe_Teilnehm." sheetId="44" r:id="rId6"/>
    <sheet name="Weiterleitungsvertrag" sheetId="16" r:id="rId7"/>
    <sheet name="Unterschriftenliste" sheetId="45" r:id="rId8"/>
    <sheet name="TN-Liste" sheetId="46" r:id="rId9"/>
    <sheet name="Einnahmen" sheetId="37" r:id="rId10"/>
    <sheet name="Ausgaben" sheetId="36" r:id="rId11"/>
    <sheet name="Antrag_Jubi BSJ" sheetId="18" r:id="rId12"/>
    <sheet name="Auszahlungsbescheid_BSJ" sheetId="19" r:id="rId13"/>
    <sheet name="Referenteneinsatz" sheetId="35" r:id="rId14"/>
    <sheet name="Freiwillige Arbeitsleistung" sheetId="13" r:id="rId15"/>
    <sheet name="Referentenabrechnung" sheetId="28" r:id="rId16"/>
    <sheet name="Referentenabrechnung (2)" sheetId="29" r:id="rId17"/>
    <sheet name="Referentenabrechnung (3)" sheetId="30" r:id="rId18"/>
    <sheet name="Referentenabrechnung (4)" sheetId="31" r:id="rId19"/>
    <sheet name="Referentenabrechnung (5)" sheetId="32" r:id="rId20"/>
    <sheet name="Referentenabrechnung (6)" sheetId="33" r:id="rId21"/>
    <sheet name="Referentenabrechnung (7)" sheetId="38" r:id="rId22"/>
    <sheet name="Referentenabrechnung (8)" sheetId="39" r:id="rId23"/>
    <sheet name="Referentenabrechnung (9)" sheetId="40" r:id="rId24"/>
    <sheet name="Referentenabrechnung (10)" sheetId="41" r:id="rId25"/>
    <sheet name="Referentenabrechnung (11)" sheetId="42" r:id="rId26"/>
    <sheet name="Referentenabrechnung (12)" sheetId="43" r:id="rId27"/>
    <sheet name="Referentenabrechnung (13)" sheetId="47" state="hidden" r:id="rId28"/>
    <sheet name="Referentenabrechnung (14)" sheetId="48" state="hidden" r:id="rId29"/>
    <sheet name="Referentenabrechnung (15)" sheetId="49" state="hidden" r:id="rId30"/>
    <sheet name="Referentenabrechnung (16)" sheetId="50" state="hidden" r:id="rId31"/>
    <sheet name="Referentenabrechnung (17)" sheetId="51" state="hidden" r:id="rId32"/>
    <sheet name="Referentenabrechnung (18)" sheetId="52" state="hidden" r:id="rId33"/>
    <sheet name="Referentenabrechnung (19)" sheetId="53" state="hidden" r:id="rId34"/>
    <sheet name="Referentenabrechnung (20)" sheetId="54" state="hidden" r:id="rId35"/>
    <sheet name="Referentenabrechnung (21)" sheetId="55" state="hidden" r:id="rId36"/>
    <sheet name="Referentenabrechnung (22)" sheetId="56" state="hidden" r:id="rId37"/>
    <sheet name="Referentenabrechnung (23)" sheetId="57" state="hidden" r:id="rId38"/>
    <sheet name="Referentenabrechnung (24)" sheetId="58" state="hidden" r:id="rId39"/>
    <sheet name="Referentenabrechnung (25)" sheetId="59" state="hidden" r:id="rId40"/>
    <sheet name="Tabelle2" sheetId="34" state="hidden" r:id="rId41"/>
    <sheet name="PLZ" sheetId="3" state="hidden" r:id="rId42"/>
  </sheets>
  <externalReferences>
    <externalReference r:id="rId43"/>
  </externalReferences>
  <definedNames>
    <definedName name="Anrede" localSheetId="2">Grunddaten!$E$1:$E$4</definedName>
    <definedName name="Anrede">Grunddaten!$E$1:$E$3</definedName>
    <definedName name="_xlnm.Print_Area" localSheetId="11">'Antrag_Jubi BSJ'!$A$1:$AH$64</definedName>
    <definedName name="_xlnm.Print_Area" localSheetId="14">'Freiwillige Arbeitsleistung'!$A$1:$F$41</definedName>
    <definedName name="Themenschwerpunkt">[1]Grunddaten!$AA$76:$AA$92</definedName>
    <definedName name="Themenschwerpunkt_Auswahl">Grunddaten!$AA$75:$AA$92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5" i="36" l="1"/>
  <c r="F133" i="36"/>
  <c r="F58" i="36"/>
  <c r="A16" i="16"/>
  <c r="C7" i="16"/>
  <c r="L88" i="27"/>
  <c r="E15" i="36" l="1"/>
  <c r="E16" i="36"/>
  <c r="E17" i="36"/>
  <c r="E18" i="36"/>
  <c r="E19" i="36"/>
  <c r="E20" i="36"/>
  <c r="E21" i="36"/>
  <c r="E22" i="36"/>
  <c r="E23" i="36"/>
  <c r="E24" i="36"/>
  <c r="E25" i="36"/>
  <c r="E26" i="36"/>
  <c r="E27" i="36"/>
  <c r="E28" i="36"/>
  <c r="E29" i="36"/>
  <c r="E30" i="36"/>
  <c r="E31" i="36"/>
  <c r="E32" i="36"/>
  <c r="E33" i="36"/>
  <c r="E34" i="36"/>
  <c r="E35" i="36"/>
  <c r="E36" i="36"/>
  <c r="E37" i="36"/>
  <c r="D15" i="36"/>
  <c r="D16" i="36"/>
  <c r="D17" i="36"/>
  <c r="D18" i="36"/>
  <c r="F40" i="44"/>
  <c r="F41" i="44"/>
  <c r="AI16" i="44"/>
  <c r="AI17" i="44"/>
  <c r="AI18" i="44"/>
  <c r="AI19" i="44"/>
  <c r="AI20" i="44"/>
  <c r="AI21" i="44"/>
  <c r="AI22" i="44"/>
  <c r="AI23" i="44"/>
  <c r="AI24" i="44"/>
  <c r="AI25" i="44"/>
  <c r="AI26" i="44"/>
  <c r="AI27" i="44"/>
  <c r="AI28" i="44"/>
  <c r="AI29" i="44"/>
  <c r="AI30" i="44"/>
  <c r="AI31" i="44"/>
  <c r="AI32" i="44"/>
  <c r="AI33" i="44"/>
  <c r="AI34" i="44"/>
  <c r="AI35" i="44"/>
  <c r="AI36" i="44"/>
  <c r="AI37" i="44"/>
  <c r="AI38" i="44"/>
  <c r="AI39" i="44"/>
  <c r="AI40" i="44"/>
  <c r="AI41" i="44"/>
  <c r="AI42" i="44"/>
  <c r="AI43" i="44"/>
  <c r="AI44" i="44"/>
  <c r="AI45" i="44"/>
  <c r="AI46" i="44"/>
  <c r="AI47" i="44"/>
  <c r="AI6" i="44"/>
  <c r="AI7" i="44"/>
  <c r="AI8" i="44"/>
  <c r="AI9" i="44"/>
  <c r="AI10" i="44"/>
  <c r="AI11" i="44"/>
  <c r="AI12" i="44"/>
  <c r="AI13" i="44"/>
  <c r="AI14" i="44"/>
  <c r="AI15" i="44"/>
  <c r="AI5" i="44"/>
  <c r="H6" i="44"/>
  <c r="H7" i="44"/>
  <c r="H8" i="44"/>
  <c r="H9" i="44"/>
  <c r="H10" i="44"/>
  <c r="H11" i="44"/>
  <c r="H12" i="44"/>
  <c r="H13" i="44"/>
  <c r="H14" i="44"/>
  <c r="H15" i="44"/>
  <c r="H16" i="44"/>
  <c r="H17" i="44"/>
  <c r="H18" i="44"/>
  <c r="H19" i="44"/>
  <c r="H20" i="44"/>
  <c r="H21" i="44"/>
  <c r="H22" i="44"/>
  <c r="H23" i="44"/>
  <c r="H24" i="44"/>
  <c r="H25" i="44"/>
  <c r="H26" i="44"/>
  <c r="H27" i="44"/>
  <c r="H28" i="44"/>
  <c r="H29" i="44"/>
  <c r="H30" i="44"/>
  <c r="H31" i="44"/>
  <c r="H32" i="44"/>
  <c r="H33" i="44"/>
  <c r="H34" i="44"/>
  <c r="H35" i="44"/>
  <c r="H36" i="44"/>
  <c r="H37" i="44"/>
  <c r="H38" i="44"/>
  <c r="H39" i="44"/>
  <c r="H40" i="44"/>
  <c r="H41" i="44"/>
  <c r="H42" i="44"/>
  <c r="H43" i="44"/>
  <c r="H44" i="44"/>
  <c r="H45" i="44"/>
  <c r="H46" i="44"/>
  <c r="H47" i="44"/>
  <c r="H48" i="44"/>
  <c r="H49" i="44"/>
  <c r="H50" i="44"/>
  <c r="H51" i="44"/>
  <c r="H52" i="44"/>
  <c r="H53" i="44"/>
  <c r="H54" i="44"/>
  <c r="H55" i="44"/>
  <c r="H56" i="44"/>
  <c r="H57" i="44"/>
  <c r="H58" i="44"/>
  <c r="H59" i="44"/>
  <c r="H60" i="44"/>
  <c r="H61" i="44"/>
  <c r="H62" i="44"/>
  <c r="H63" i="44"/>
  <c r="H64" i="44"/>
  <c r="H65" i="44"/>
  <c r="H66" i="44"/>
  <c r="H67" i="44"/>
  <c r="H68" i="44"/>
  <c r="H69" i="44"/>
  <c r="H70" i="44"/>
  <c r="H71" i="44"/>
  <c r="H72" i="44"/>
  <c r="H73" i="44"/>
  <c r="H74" i="44"/>
  <c r="H75" i="44"/>
  <c r="H76" i="44"/>
  <c r="H77" i="44"/>
  <c r="H78" i="44"/>
  <c r="H79" i="44"/>
  <c r="H80" i="44"/>
  <c r="H81" i="44"/>
  <c r="H82" i="44"/>
  <c r="H83" i="44"/>
  <c r="H84" i="44"/>
  <c r="H85" i="44"/>
  <c r="H86" i="44"/>
  <c r="H87" i="44"/>
  <c r="H88" i="44"/>
  <c r="H89" i="44"/>
  <c r="H90" i="44"/>
  <c r="H91" i="44"/>
  <c r="H92" i="44"/>
  <c r="H93" i="44"/>
  <c r="H94" i="44"/>
  <c r="H95" i="44"/>
  <c r="H96" i="44"/>
  <c r="H97" i="44"/>
  <c r="H98" i="44"/>
  <c r="H99" i="44"/>
  <c r="H100" i="44"/>
  <c r="H101" i="44"/>
  <c r="H102" i="44"/>
  <c r="H103" i="44"/>
  <c r="H104" i="44"/>
  <c r="H105" i="44"/>
  <c r="H106" i="44"/>
  <c r="H107" i="44"/>
  <c r="H108" i="44"/>
  <c r="H109" i="44"/>
  <c r="H110" i="44"/>
  <c r="H111" i="44"/>
  <c r="H112" i="44"/>
  <c r="H113" i="44"/>
  <c r="H114" i="44"/>
  <c r="H115" i="44"/>
  <c r="H116" i="44"/>
  <c r="H117" i="44"/>
  <c r="H118" i="44"/>
  <c r="H119" i="44"/>
  <c r="H120" i="44"/>
  <c r="H121" i="44"/>
  <c r="H122" i="44"/>
  <c r="H123" i="44"/>
  <c r="H124" i="44"/>
  <c r="H125" i="44"/>
  <c r="H126" i="44"/>
  <c r="H127" i="44"/>
  <c r="H128" i="44"/>
  <c r="H129" i="44"/>
  <c r="H130" i="44"/>
  <c r="H131" i="44"/>
  <c r="H132" i="44"/>
  <c r="H133" i="44"/>
  <c r="H134" i="44"/>
  <c r="H135" i="44"/>
  <c r="H136" i="44"/>
  <c r="H137" i="44"/>
  <c r="H138" i="44"/>
  <c r="H139" i="44"/>
  <c r="H140" i="44"/>
  <c r="H141" i="44"/>
  <c r="H142" i="44"/>
  <c r="H143" i="44"/>
  <c r="H144" i="44"/>
  <c r="H145" i="44"/>
  <c r="H146" i="44"/>
  <c r="H147" i="44"/>
  <c r="H148" i="44"/>
  <c r="H149" i="44"/>
  <c r="H150" i="44"/>
  <c r="H151" i="44"/>
  <c r="H152" i="44"/>
  <c r="H153" i="44"/>
  <c r="H154" i="44"/>
  <c r="H155" i="44"/>
  <c r="H156" i="44"/>
  <c r="H157" i="44"/>
  <c r="H158" i="44"/>
  <c r="H159" i="44"/>
  <c r="H160" i="44"/>
  <c r="H161" i="44"/>
  <c r="H162" i="44"/>
  <c r="H163" i="44"/>
  <c r="H164" i="44"/>
  <c r="H165" i="44"/>
  <c r="H166" i="44"/>
  <c r="H167" i="44"/>
  <c r="H168" i="44"/>
  <c r="H169" i="44"/>
  <c r="H170" i="44"/>
  <c r="H171" i="44"/>
  <c r="H172" i="44"/>
  <c r="H173" i="44"/>
  <c r="H174" i="44"/>
  <c r="H175" i="44"/>
  <c r="H176" i="44"/>
  <c r="H177" i="44"/>
  <c r="H178" i="44"/>
  <c r="H179" i="44"/>
  <c r="H180" i="44"/>
  <c r="H181" i="44"/>
  <c r="H182" i="44"/>
  <c r="H183" i="44"/>
  <c r="H184" i="44"/>
  <c r="H185" i="44"/>
  <c r="H186" i="44"/>
  <c r="H187" i="44"/>
  <c r="H188" i="44"/>
  <c r="H189" i="44"/>
  <c r="H190" i="44"/>
  <c r="H191" i="44"/>
  <c r="H192" i="44"/>
  <c r="H193" i="44"/>
  <c r="H194" i="44"/>
  <c r="H195" i="44"/>
  <c r="H196" i="44"/>
  <c r="H197" i="44"/>
  <c r="H198" i="44"/>
  <c r="H199" i="44"/>
  <c r="H200" i="44"/>
  <c r="H201" i="44"/>
  <c r="H202" i="44"/>
  <c r="H203" i="44"/>
  <c r="H204" i="44"/>
  <c r="H205" i="44"/>
  <c r="H206" i="44"/>
  <c r="H207" i="44"/>
  <c r="H208" i="44"/>
  <c r="H209" i="44"/>
  <c r="H210" i="44"/>
  <c r="H211" i="44"/>
  <c r="H212" i="44"/>
  <c r="H213" i="44"/>
  <c r="H214" i="44"/>
  <c r="H215" i="44"/>
  <c r="H216" i="44"/>
  <c r="H217" i="44"/>
  <c r="H218" i="44"/>
  <c r="H219" i="44"/>
  <c r="H220" i="44"/>
  <c r="H221" i="44"/>
  <c r="H222" i="44"/>
  <c r="H223" i="44"/>
  <c r="H224" i="44"/>
  <c r="H225" i="44"/>
  <c r="H226" i="44"/>
  <c r="H227" i="44"/>
  <c r="H228" i="44"/>
  <c r="H229" i="44"/>
  <c r="H230" i="44"/>
  <c r="H231" i="44"/>
  <c r="H232" i="44"/>
  <c r="H233" i="44"/>
  <c r="H234" i="44"/>
  <c r="H235" i="44"/>
  <c r="H236" i="44"/>
  <c r="H237" i="44"/>
  <c r="H238" i="44"/>
  <c r="H239" i="44"/>
  <c r="H240" i="44"/>
  <c r="H241" i="44"/>
  <c r="H242" i="44"/>
  <c r="H243" i="44"/>
  <c r="H244" i="44"/>
  <c r="H245" i="44"/>
  <c r="H246" i="44"/>
  <c r="H247" i="44"/>
  <c r="H248" i="44"/>
  <c r="H249" i="44"/>
  <c r="H250" i="44"/>
  <c r="H251" i="44"/>
  <c r="H252" i="44"/>
  <c r="H253" i="44"/>
  <c r="H254" i="44"/>
  <c r="V18" i="18" l="1"/>
  <c r="F6" i="44"/>
  <c r="AI48" i="44"/>
  <c r="AI49" i="44"/>
  <c r="AI50" i="44"/>
  <c r="AI51" i="44"/>
  <c r="AI52" i="44"/>
  <c r="AI53" i="44"/>
  <c r="AI54" i="44"/>
  <c r="AI55" i="44"/>
  <c r="AI56" i="44"/>
  <c r="AI57" i="44"/>
  <c r="AI58" i="44"/>
  <c r="AI59" i="44"/>
  <c r="AI60" i="44"/>
  <c r="AI61" i="44"/>
  <c r="AI62" i="44"/>
  <c r="AI63" i="44"/>
  <c r="AI64" i="44"/>
  <c r="D6" i="8"/>
  <c r="C7" i="8" l="1"/>
  <c r="I14" i="18"/>
  <c r="V17" i="18"/>
  <c r="K17" i="18"/>
  <c r="AF7" i="19" s="1"/>
  <c r="V5" i="44"/>
  <c r="C8" i="8"/>
  <c r="C6" i="8"/>
  <c r="D91" i="36" l="1"/>
  <c r="D92" i="36"/>
  <c r="D93" i="36"/>
  <c r="D94" i="36"/>
  <c r="D95" i="36"/>
  <c r="D96" i="36"/>
  <c r="D68" i="36"/>
  <c r="D69" i="36"/>
  <c r="D70" i="36"/>
  <c r="D71" i="36"/>
  <c r="D72" i="36"/>
  <c r="D73" i="36"/>
  <c r="D74" i="36"/>
  <c r="D75" i="36"/>
  <c r="F75" i="36" s="1"/>
  <c r="D76" i="36"/>
  <c r="F76" i="36" s="1"/>
  <c r="D77" i="36"/>
  <c r="F77" i="36" s="1"/>
  <c r="D78" i="36"/>
  <c r="F78" i="36" s="1"/>
  <c r="D79" i="36"/>
  <c r="F79" i="36" s="1"/>
  <c r="D80" i="36"/>
  <c r="F80" i="36" s="1"/>
  <c r="D81" i="36"/>
  <c r="F81" i="36" s="1"/>
  <c r="D82" i="36"/>
  <c r="F82" i="36" s="1"/>
  <c r="D83" i="36"/>
  <c r="F83" i="36" s="1"/>
  <c r="D84" i="36"/>
  <c r="F84" i="36" s="1"/>
  <c r="D85" i="36"/>
  <c r="F85" i="36" s="1"/>
  <c r="D86" i="36"/>
  <c r="F86" i="36" s="1"/>
  <c r="D87" i="36"/>
  <c r="F87" i="36" s="1"/>
  <c r="D88" i="36"/>
  <c r="F88" i="36" s="1"/>
  <c r="D89" i="36"/>
  <c r="F89" i="36" s="1"/>
  <c r="D90" i="36"/>
  <c r="F90" i="36" s="1"/>
  <c r="D67" i="36"/>
  <c r="D37" i="36"/>
  <c r="D20" i="36"/>
  <c r="D21" i="36"/>
  <c r="D22" i="36"/>
  <c r="D23" i="36"/>
  <c r="D24" i="36"/>
  <c r="D25" i="36"/>
  <c r="D26" i="36"/>
  <c r="D27" i="36"/>
  <c r="F27" i="36" s="1"/>
  <c r="D28" i="36"/>
  <c r="D29" i="36"/>
  <c r="D30" i="36"/>
  <c r="D31" i="36"/>
  <c r="D32" i="36"/>
  <c r="D33" i="36"/>
  <c r="D34" i="36"/>
  <c r="D35" i="36"/>
  <c r="D36" i="36"/>
  <c r="D9" i="36"/>
  <c r="D10" i="36"/>
  <c r="D11" i="36"/>
  <c r="D12" i="36"/>
  <c r="D13" i="36"/>
  <c r="D14" i="36"/>
  <c r="D19" i="36"/>
  <c r="D8" i="36"/>
  <c r="F5" i="44"/>
  <c r="F7" i="44"/>
  <c r="F8" i="44"/>
  <c r="F9" i="44"/>
  <c r="F10" i="44"/>
  <c r="F11" i="44"/>
  <c r="F12" i="44"/>
  <c r="F13" i="44"/>
  <c r="F14" i="44"/>
  <c r="F15" i="44"/>
  <c r="F16" i="44"/>
  <c r="F17" i="44"/>
  <c r="F18" i="44"/>
  <c r="F19" i="44"/>
  <c r="F20" i="44"/>
  <c r="F21" i="44"/>
  <c r="F22" i="44"/>
  <c r="F23" i="44"/>
  <c r="F24" i="44"/>
  <c r="F25" i="44"/>
  <c r="F26" i="44"/>
  <c r="F27" i="44"/>
  <c r="F28" i="44"/>
  <c r="F29" i="44"/>
  <c r="F30" i="44"/>
  <c r="F31" i="44"/>
  <c r="F32" i="44"/>
  <c r="F33" i="44"/>
  <c r="F34" i="44"/>
  <c r="F35" i="44" l="1"/>
  <c r="F42" i="44"/>
  <c r="F58" i="44"/>
  <c r="H8" i="9"/>
  <c r="H9" i="9"/>
  <c r="H10" i="9"/>
  <c r="C11" i="33" s="1"/>
  <c r="B22" i="33" s="1"/>
  <c r="H11" i="9"/>
  <c r="C11" i="38" s="1"/>
  <c r="B22" i="38" s="1"/>
  <c r="H12" i="9"/>
  <c r="C11" i="39" s="1"/>
  <c r="B22" i="39" s="1"/>
  <c r="H16" i="9"/>
  <c r="E2" i="44"/>
  <c r="F36" i="44"/>
  <c r="F37" i="44"/>
  <c r="F38" i="44"/>
  <c r="F39" i="44"/>
  <c r="F43" i="44"/>
  <c r="F44" i="44"/>
  <c r="F45" i="44"/>
  <c r="F46" i="44"/>
  <c r="F47" i="44"/>
  <c r="E48" i="44"/>
  <c r="F48" i="44" s="1"/>
  <c r="E49" i="44"/>
  <c r="F49" i="44" s="1"/>
  <c r="E50" i="44"/>
  <c r="F50" i="44" s="1"/>
  <c r="E51" i="44"/>
  <c r="F51" i="44" s="1"/>
  <c r="E52" i="44"/>
  <c r="F52" i="44" s="1"/>
  <c r="E53" i="44"/>
  <c r="F53" i="44" s="1"/>
  <c r="E54" i="44"/>
  <c r="F54" i="44" s="1"/>
  <c r="E55" i="44"/>
  <c r="F55" i="44" s="1"/>
  <c r="E56" i="44"/>
  <c r="F56" i="44" s="1"/>
  <c r="E57" i="44"/>
  <c r="F57" i="44" s="1"/>
  <c r="E58" i="44"/>
  <c r="E59" i="44"/>
  <c r="F59" i="44" s="1"/>
  <c r="E60" i="44"/>
  <c r="F60" i="44" s="1"/>
  <c r="E61" i="44"/>
  <c r="F61" i="44" s="1"/>
  <c r="E62" i="44"/>
  <c r="F62" i="44" s="1"/>
  <c r="E63" i="44"/>
  <c r="F63" i="44" s="1"/>
  <c r="E64" i="44"/>
  <c r="F64" i="44" s="1"/>
  <c r="H5" i="9"/>
  <c r="H6" i="9"/>
  <c r="G13" i="9"/>
  <c r="H13" i="9" s="1"/>
  <c r="C11" i="40" s="1"/>
  <c r="B22" i="40" s="1"/>
  <c r="G14" i="9"/>
  <c r="G15" i="9"/>
  <c r="H15" i="9" s="1"/>
  <c r="G16" i="9"/>
  <c r="G17" i="9"/>
  <c r="H17" i="9" s="1"/>
  <c r="G18" i="9"/>
  <c r="H18" i="9" s="1"/>
  <c r="G19" i="9"/>
  <c r="H19" i="9" s="1"/>
  <c r="G20" i="9"/>
  <c r="H20" i="9" s="1"/>
  <c r="G21" i="9"/>
  <c r="H21" i="9" s="1"/>
  <c r="G22" i="9"/>
  <c r="H22" i="9" s="1"/>
  <c r="G23" i="9"/>
  <c r="H23" i="9" s="1"/>
  <c r="G24" i="9"/>
  <c r="H24" i="9" s="1"/>
  <c r="G25" i="9"/>
  <c r="H25" i="9" s="1"/>
  <c r="G26" i="9"/>
  <c r="H26" i="9" s="1"/>
  <c r="G27" i="9"/>
  <c r="H27" i="9" s="1"/>
  <c r="G28" i="9"/>
  <c r="H28" i="9" s="1"/>
  <c r="G29" i="9"/>
  <c r="H29" i="9" s="1"/>
  <c r="G30" i="9"/>
  <c r="H30" i="9" s="1"/>
  <c r="G31" i="9"/>
  <c r="H31" i="9" s="1"/>
  <c r="G32" i="9"/>
  <c r="H32" i="9" s="1"/>
  <c r="C10" i="43"/>
  <c r="I19" i="36" s="1"/>
  <c r="C10" i="42"/>
  <c r="I18" i="36" s="1"/>
  <c r="C10" i="41"/>
  <c r="C10" i="40"/>
  <c r="C10" i="39"/>
  <c r="I15" i="36" s="1"/>
  <c r="C10" i="38"/>
  <c r="C10" i="33"/>
  <c r="I13" i="36" s="1"/>
  <c r="C10" i="32"/>
  <c r="I12" i="36" s="1"/>
  <c r="C11" i="31"/>
  <c r="B22" i="31" s="1"/>
  <c r="C10" i="31"/>
  <c r="I11" i="36" s="1"/>
  <c r="C10" i="30"/>
  <c r="I10" i="36" s="1"/>
  <c r="C10" i="29"/>
  <c r="I9" i="36" s="1"/>
  <c r="I17" i="36"/>
  <c r="C10" i="28"/>
  <c r="I8" i="36" s="1"/>
  <c r="F67" i="36" s="1"/>
  <c r="F26" i="36"/>
  <c r="F25" i="36"/>
  <c r="F24" i="36"/>
  <c r="F23" i="36"/>
  <c r="F22" i="36"/>
  <c r="F21" i="36"/>
  <c r="F20" i="36"/>
  <c r="I27" i="36"/>
  <c r="I26" i="36"/>
  <c r="I25" i="36"/>
  <c r="I24" i="36"/>
  <c r="I23" i="36"/>
  <c r="I22" i="36"/>
  <c r="I21" i="36"/>
  <c r="I20" i="36"/>
  <c r="I16" i="36"/>
  <c r="I14" i="36"/>
  <c r="N27" i="36"/>
  <c r="K27" i="36"/>
  <c r="N26" i="36"/>
  <c r="K26" i="36"/>
  <c r="N25" i="36"/>
  <c r="K25" i="36"/>
  <c r="N24" i="36"/>
  <c r="K24" i="36"/>
  <c r="N23" i="36"/>
  <c r="K23" i="36"/>
  <c r="N22" i="36"/>
  <c r="K22" i="36"/>
  <c r="N21" i="36"/>
  <c r="K21" i="36"/>
  <c r="N20" i="36"/>
  <c r="K20" i="36"/>
  <c r="N19" i="36"/>
  <c r="K19" i="36"/>
  <c r="N18" i="36"/>
  <c r="K18" i="36"/>
  <c r="N17" i="36"/>
  <c r="K17" i="36"/>
  <c r="N16" i="36"/>
  <c r="K16" i="36"/>
  <c r="N15" i="36"/>
  <c r="K15" i="36"/>
  <c r="N14" i="36"/>
  <c r="K14" i="36"/>
  <c r="N13" i="36"/>
  <c r="K13" i="36"/>
  <c r="N12" i="36"/>
  <c r="K12" i="36"/>
  <c r="N11" i="36"/>
  <c r="K11" i="36"/>
  <c r="N10" i="36"/>
  <c r="K10" i="36"/>
  <c r="N9" i="36"/>
  <c r="K9" i="36"/>
  <c r="N8" i="36"/>
  <c r="K8" i="36"/>
  <c r="H14" i="9" l="1"/>
  <c r="C11" i="41" s="1"/>
  <c r="B22" i="41" s="1"/>
  <c r="F73" i="36"/>
  <c r="F15" i="36"/>
  <c r="F74" i="36"/>
  <c r="F16" i="36"/>
  <c r="F9" i="36"/>
  <c r="F72" i="36"/>
  <c r="F68" i="36"/>
  <c r="F10" i="36"/>
  <c r="F69" i="36"/>
  <c r="F11" i="36"/>
  <c r="F70" i="36"/>
  <c r="F12" i="36"/>
  <c r="F14" i="36"/>
  <c r="F71" i="36"/>
  <c r="F13" i="36"/>
  <c r="F8" i="36"/>
  <c r="H7" i="9"/>
  <c r="C11" i="30" s="1"/>
  <c r="B22" i="30" s="1"/>
  <c r="C11" i="32"/>
  <c r="B22" i="32" s="1"/>
  <c r="G2" i="9"/>
  <c r="B12" i="18" s="1"/>
  <c r="B40" i="45" l="1"/>
  <c r="E9" i="36"/>
  <c r="E10" i="36"/>
  <c r="E11" i="36"/>
  <c r="E12" i="36"/>
  <c r="E13" i="36"/>
  <c r="E14" i="36"/>
  <c r="E8" i="36"/>
  <c r="G23" i="59" l="1"/>
  <c r="G17" i="59"/>
  <c r="C9" i="59"/>
  <c r="C6" i="59"/>
  <c r="G23" i="58"/>
  <c r="G17" i="58"/>
  <c r="G26" i="58" s="1"/>
  <c r="C9" i="58"/>
  <c r="C6" i="58"/>
  <c r="G23" i="57"/>
  <c r="G17" i="57"/>
  <c r="G26" i="57" s="1"/>
  <c r="C9" i="57"/>
  <c r="C6" i="57"/>
  <c r="G23" i="56"/>
  <c r="G17" i="56"/>
  <c r="G26" i="56" s="1"/>
  <c r="C9" i="56"/>
  <c r="C6" i="56"/>
  <c r="G23" i="55"/>
  <c r="G17" i="55"/>
  <c r="G26" i="55" s="1"/>
  <c r="C9" i="55"/>
  <c r="C6" i="55"/>
  <c r="G23" i="54"/>
  <c r="M27" i="36" s="1"/>
  <c r="O27" i="36" s="1"/>
  <c r="G17" i="54"/>
  <c r="C9" i="54"/>
  <c r="C6" i="54"/>
  <c r="G23" i="53"/>
  <c r="M26" i="36" s="1"/>
  <c r="O26" i="36" s="1"/>
  <c r="G17" i="53"/>
  <c r="C9" i="53"/>
  <c r="C6" i="53"/>
  <c r="G23" i="52"/>
  <c r="M25" i="36" s="1"/>
  <c r="O25" i="36" s="1"/>
  <c r="G17" i="52"/>
  <c r="C9" i="52"/>
  <c r="C6" i="52"/>
  <c r="G23" i="51"/>
  <c r="M24" i="36" s="1"/>
  <c r="O24" i="36" s="1"/>
  <c r="G17" i="51"/>
  <c r="C9" i="51"/>
  <c r="C6" i="51"/>
  <c r="G23" i="50"/>
  <c r="M23" i="36" s="1"/>
  <c r="O23" i="36" s="1"/>
  <c r="G17" i="50"/>
  <c r="C9" i="50"/>
  <c r="C6" i="50"/>
  <c r="G23" i="49"/>
  <c r="M22" i="36" s="1"/>
  <c r="O22" i="36" s="1"/>
  <c r="G17" i="49"/>
  <c r="C9" i="49"/>
  <c r="C6" i="49"/>
  <c r="G23" i="48"/>
  <c r="M21" i="36" s="1"/>
  <c r="O21" i="36" s="1"/>
  <c r="G17" i="48"/>
  <c r="C9" i="48"/>
  <c r="C6" i="48"/>
  <c r="G23" i="47"/>
  <c r="M20" i="36" s="1"/>
  <c r="O20" i="36" s="1"/>
  <c r="G17" i="47"/>
  <c r="C9" i="47"/>
  <c r="C6" i="47"/>
  <c r="C23" i="35"/>
  <c r="G26" i="48" l="1"/>
  <c r="J21" i="36"/>
  <c r="L21" i="36" s="1"/>
  <c r="G26" i="50"/>
  <c r="J23" i="36"/>
  <c r="L23" i="36" s="1"/>
  <c r="G26" i="54"/>
  <c r="J27" i="36"/>
  <c r="L27" i="36" s="1"/>
  <c r="G26" i="49"/>
  <c r="J22" i="36"/>
  <c r="L22" i="36" s="1"/>
  <c r="G26" i="53"/>
  <c r="J26" i="36"/>
  <c r="L26" i="36" s="1"/>
  <c r="G26" i="59"/>
  <c r="F91" i="36"/>
  <c r="G26" i="52"/>
  <c r="J25" i="36"/>
  <c r="L25" i="36" s="1"/>
  <c r="G26" i="47"/>
  <c r="J20" i="36"/>
  <c r="L20" i="36" s="1"/>
  <c r="G26" i="51"/>
  <c r="J24" i="36"/>
  <c r="L24" i="36" s="1"/>
  <c r="F65" i="44"/>
  <c r="F66" i="44"/>
  <c r="F67" i="44"/>
  <c r="F68" i="44"/>
  <c r="F69" i="44"/>
  <c r="F70" i="44"/>
  <c r="F71" i="44"/>
  <c r="F72" i="44"/>
  <c r="F73" i="44"/>
  <c r="F74" i="44"/>
  <c r="F75" i="44"/>
  <c r="F76" i="44"/>
  <c r="F77" i="44"/>
  <c r="F78" i="44"/>
  <c r="F79" i="44"/>
  <c r="F80" i="44"/>
  <c r="F81" i="44"/>
  <c r="F82" i="44"/>
  <c r="F83" i="44"/>
  <c r="F84" i="44"/>
  <c r="F85" i="44"/>
  <c r="F86" i="44"/>
  <c r="F87" i="44"/>
  <c r="F88" i="44"/>
  <c r="F89" i="44"/>
  <c r="F90" i="44"/>
  <c r="F91" i="44"/>
  <c r="F92" i="44"/>
  <c r="F93" i="44"/>
  <c r="F94" i="44"/>
  <c r="F95" i="44"/>
  <c r="F96" i="44"/>
  <c r="F97" i="44"/>
  <c r="F98" i="44"/>
  <c r="F99" i="44"/>
  <c r="F100" i="44"/>
  <c r="F101" i="44"/>
  <c r="F102" i="44"/>
  <c r="F103" i="44"/>
  <c r="F104" i="44"/>
  <c r="F105" i="44"/>
  <c r="F106" i="44"/>
  <c r="F107" i="44"/>
  <c r="F108" i="44"/>
  <c r="F109" i="44"/>
  <c r="F110" i="44"/>
  <c r="F111" i="44"/>
  <c r="F112" i="44"/>
  <c r="F113" i="44"/>
  <c r="F114" i="44"/>
  <c r="F115" i="44"/>
  <c r="F116" i="44"/>
  <c r="F117" i="44"/>
  <c r="F118" i="44"/>
  <c r="F119" i="44"/>
  <c r="F120" i="44"/>
  <c r="F121" i="44"/>
  <c r="F122" i="44"/>
  <c r="F123" i="44"/>
  <c r="F124" i="44"/>
  <c r="F125" i="44"/>
  <c r="F126" i="44"/>
  <c r="F127" i="44"/>
  <c r="F128" i="44"/>
  <c r="F129" i="44"/>
  <c r="F130" i="44"/>
  <c r="F131" i="44"/>
  <c r="F132" i="44"/>
  <c r="F133" i="44"/>
  <c r="F134" i="44"/>
  <c r="F135" i="44"/>
  <c r="F136" i="44"/>
  <c r="F137" i="44"/>
  <c r="F138" i="44"/>
  <c r="F139" i="44"/>
  <c r="F140" i="44"/>
  <c r="F141" i="44"/>
  <c r="F142" i="44"/>
  <c r="F143" i="44"/>
  <c r="F144" i="44"/>
  <c r="F145" i="44"/>
  <c r="F146" i="44"/>
  <c r="F147" i="44"/>
  <c r="F148" i="44"/>
  <c r="F149" i="44"/>
  <c r="F150" i="44"/>
  <c r="F151" i="44"/>
  <c r="F152" i="44"/>
  <c r="F153" i="44"/>
  <c r="F154" i="44"/>
  <c r="F155" i="44"/>
  <c r="F156" i="44"/>
  <c r="F157" i="44"/>
  <c r="F158" i="44"/>
  <c r="F159" i="44"/>
  <c r="F160" i="44"/>
  <c r="F161" i="44"/>
  <c r="F162" i="44"/>
  <c r="F163" i="44"/>
  <c r="F164" i="44"/>
  <c r="F165" i="44"/>
  <c r="F166" i="44"/>
  <c r="F167" i="44"/>
  <c r="F168" i="44"/>
  <c r="F169" i="44"/>
  <c r="F170" i="44"/>
  <c r="F171" i="44"/>
  <c r="F172" i="44"/>
  <c r="F173" i="44"/>
  <c r="F174" i="44"/>
  <c r="F175" i="44"/>
  <c r="F176" i="44"/>
  <c r="F177" i="44"/>
  <c r="F178" i="44"/>
  <c r="F179" i="44"/>
  <c r="F180" i="44"/>
  <c r="F181" i="44"/>
  <c r="F182" i="44"/>
  <c r="F183" i="44"/>
  <c r="F184" i="44"/>
  <c r="F185" i="44"/>
  <c r="F186" i="44"/>
  <c r="F187" i="44"/>
  <c r="F188" i="44"/>
  <c r="F189" i="44"/>
  <c r="F190" i="44"/>
  <c r="F191" i="44"/>
  <c r="F192" i="44"/>
  <c r="F193" i="44"/>
  <c r="F194" i="44"/>
  <c r="F195" i="44"/>
  <c r="F196" i="44"/>
  <c r="F197" i="44"/>
  <c r="F198" i="44"/>
  <c r="F199" i="44"/>
  <c r="F200" i="44"/>
  <c r="F201" i="44"/>
  <c r="F202" i="44"/>
  <c r="F203" i="44"/>
  <c r="F204" i="44"/>
  <c r="F205" i="44"/>
  <c r="F206" i="44"/>
  <c r="F207" i="44"/>
  <c r="F208" i="44"/>
  <c r="F209" i="44"/>
  <c r="F210" i="44"/>
  <c r="F211" i="44"/>
  <c r="F212" i="44"/>
  <c r="F213" i="44"/>
  <c r="F214" i="44"/>
  <c r="F215" i="44"/>
  <c r="F216" i="44"/>
  <c r="F217" i="44"/>
  <c r="F218" i="44"/>
  <c r="F219" i="44"/>
  <c r="F220" i="44"/>
  <c r="F221" i="44"/>
  <c r="F222" i="44"/>
  <c r="F223" i="44"/>
  <c r="F224" i="44"/>
  <c r="F225" i="44"/>
  <c r="F226" i="44"/>
  <c r="F227" i="44"/>
  <c r="F228" i="44"/>
  <c r="F229" i="44"/>
  <c r="F230" i="44"/>
  <c r="F231" i="44"/>
  <c r="F232" i="44"/>
  <c r="F233" i="44"/>
  <c r="F234" i="44"/>
  <c r="F235" i="44"/>
  <c r="F236" i="44"/>
  <c r="F237" i="44"/>
  <c r="F238" i="44"/>
  <c r="F239" i="44"/>
  <c r="F240" i="44"/>
  <c r="F241" i="44"/>
  <c r="F242" i="44"/>
  <c r="F243" i="44"/>
  <c r="F244" i="44"/>
  <c r="F245" i="44"/>
  <c r="F246" i="44"/>
  <c r="F247" i="44"/>
  <c r="F248" i="44"/>
  <c r="F249" i="44"/>
  <c r="F250" i="44"/>
  <c r="F251" i="44"/>
  <c r="F252" i="44"/>
  <c r="F253" i="44"/>
  <c r="F254" i="44"/>
  <c r="B47" i="45" l="1"/>
  <c r="B48" i="45"/>
  <c r="B49" i="45"/>
  <c r="B50" i="45"/>
  <c r="B51" i="45"/>
  <c r="B52" i="45"/>
  <c r="B53" i="45"/>
  <c r="B54" i="45"/>
  <c r="B55" i="45"/>
  <c r="B56" i="45"/>
  <c r="B57" i="45"/>
  <c r="B58" i="45"/>
  <c r="B59" i="45"/>
  <c r="B60" i="45"/>
  <c r="B61" i="45"/>
  <c r="B62" i="45"/>
  <c r="B63" i="45"/>
  <c r="B64" i="45"/>
  <c r="B65" i="45"/>
  <c r="B66" i="45"/>
  <c r="B67" i="45"/>
  <c r="B68" i="45"/>
  <c r="B69" i="45"/>
  <c r="B70" i="45"/>
  <c r="B71" i="45"/>
  <c r="B72" i="45"/>
  <c r="B73" i="45"/>
  <c r="B74" i="45"/>
  <c r="B75" i="45"/>
  <c r="B76" i="45"/>
  <c r="B77" i="45"/>
  <c r="B78" i="45"/>
  <c r="B79" i="45"/>
  <c r="B80" i="45"/>
  <c r="B81" i="45"/>
  <c r="B82" i="45"/>
  <c r="B83" i="45"/>
  <c r="B84" i="45"/>
  <c r="B85" i="45"/>
  <c r="B86" i="45"/>
  <c r="B87" i="45"/>
  <c r="B88" i="45"/>
  <c r="B89" i="45"/>
  <c r="B90" i="45"/>
  <c r="B91" i="45"/>
  <c r="B92" i="45"/>
  <c r="B93" i="45"/>
  <c r="B94" i="45"/>
  <c r="B95" i="45"/>
  <c r="B96" i="45"/>
  <c r="B97" i="45"/>
  <c r="B98" i="45"/>
  <c r="B99" i="45"/>
  <c r="B100" i="45"/>
  <c r="B101" i="45"/>
  <c r="B102" i="45"/>
  <c r="B103" i="45"/>
  <c r="B104" i="45"/>
  <c r="B105" i="45"/>
  <c r="B106" i="45"/>
  <c r="B107" i="45"/>
  <c r="B108" i="45"/>
  <c r="B109" i="45"/>
  <c r="B110" i="45"/>
  <c r="B111" i="45"/>
  <c r="B112" i="45"/>
  <c r="B113" i="45"/>
  <c r="B114" i="45"/>
  <c r="B115" i="45"/>
  <c r="B116" i="45"/>
  <c r="B117" i="45"/>
  <c r="B118" i="45"/>
  <c r="B119" i="45"/>
  <c r="B120" i="45"/>
  <c r="B121" i="45"/>
  <c r="B122" i="45"/>
  <c r="B123" i="45"/>
  <c r="B124" i="45"/>
  <c r="B125" i="45"/>
  <c r="B126" i="45"/>
  <c r="B127" i="45"/>
  <c r="B128" i="45"/>
  <c r="B129" i="45"/>
  <c r="B130" i="45"/>
  <c r="B131" i="45"/>
  <c r="B132" i="45"/>
  <c r="B133" i="45"/>
  <c r="B134" i="45"/>
  <c r="B135" i="45"/>
  <c r="B136" i="45"/>
  <c r="B137" i="45"/>
  <c r="B138" i="45"/>
  <c r="B139" i="45"/>
  <c r="B140" i="45"/>
  <c r="B141" i="45"/>
  <c r="B142" i="45"/>
  <c r="B143" i="45"/>
  <c r="B144" i="45"/>
  <c r="B145" i="45"/>
  <c r="B146" i="45"/>
  <c r="B147" i="45"/>
  <c r="B148" i="45"/>
  <c r="B149" i="45"/>
  <c r="B150" i="45"/>
  <c r="B151" i="45"/>
  <c r="B152" i="45"/>
  <c r="B153" i="45"/>
  <c r="B154" i="45"/>
  <c r="B155" i="45"/>
  <c r="B156" i="45"/>
  <c r="B157" i="45"/>
  <c r="B158" i="45"/>
  <c r="B159" i="45"/>
  <c r="B160" i="45"/>
  <c r="B161" i="45"/>
  <c r="B162" i="45"/>
  <c r="B163" i="45"/>
  <c r="B164" i="45"/>
  <c r="B165" i="45"/>
  <c r="B166" i="45"/>
  <c r="B167" i="45"/>
  <c r="B168" i="45"/>
  <c r="B169" i="45"/>
  <c r="B170" i="45"/>
  <c r="B171" i="45"/>
  <c r="B172" i="45"/>
  <c r="B173" i="45"/>
  <c r="B174" i="45"/>
  <c r="B175" i="45"/>
  <c r="B176" i="45"/>
  <c r="B177" i="45"/>
  <c r="B178" i="45"/>
  <c r="B179" i="45"/>
  <c r="B180" i="45"/>
  <c r="B181" i="45"/>
  <c r="B182" i="45"/>
  <c r="B183" i="45"/>
  <c r="B184" i="45"/>
  <c r="B185" i="45"/>
  <c r="B186" i="45"/>
  <c r="B187" i="45"/>
  <c r="B188" i="45"/>
  <c r="B189" i="45"/>
  <c r="B190" i="45"/>
  <c r="B191" i="45"/>
  <c r="B192" i="45"/>
  <c r="B193" i="45"/>
  <c r="B194" i="45"/>
  <c r="B195" i="45"/>
  <c r="B196" i="45"/>
  <c r="B197" i="45"/>
  <c r="B198" i="45"/>
  <c r="B199" i="45"/>
  <c r="B200" i="45"/>
  <c r="B201" i="45"/>
  <c r="B202" i="45"/>
  <c r="B203" i="45"/>
  <c r="B204" i="45"/>
  <c r="B205" i="45"/>
  <c r="B206" i="45"/>
  <c r="B207" i="45"/>
  <c r="B208" i="45"/>
  <c r="B209" i="45"/>
  <c r="B210" i="45"/>
  <c r="B211" i="45"/>
  <c r="B212" i="45"/>
  <c r="B213" i="45"/>
  <c r="B214" i="45"/>
  <c r="B215" i="45"/>
  <c r="B216" i="45"/>
  <c r="B217" i="45"/>
  <c r="B218" i="45"/>
  <c r="B219" i="45"/>
  <c r="B220" i="45"/>
  <c r="B221" i="45"/>
  <c r="B222" i="45"/>
  <c r="B223" i="45"/>
  <c r="B224" i="45"/>
  <c r="B225" i="45"/>
  <c r="B226" i="45"/>
  <c r="B227" i="45"/>
  <c r="B228" i="45"/>
  <c r="B229" i="45"/>
  <c r="B230" i="45"/>
  <c r="B231" i="45"/>
  <c r="B232" i="45"/>
  <c r="B233" i="45"/>
  <c r="B234" i="45"/>
  <c r="B235" i="45"/>
  <c r="B236" i="45"/>
  <c r="B237" i="45"/>
  <c r="B238" i="45"/>
  <c r="B239" i="45"/>
  <c r="B240" i="45"/>
  <c r="B241" i="45"/>
  <c r="B242" i="45"/>
  <c r="B243" i="45"/>
  <c r="B244" i="45"/>
  <c r="B245" i="45"/>
  <c r="B246" i="45"/>
  <c r="B247" i="45"/>
  <c r="B248" i="45"/>
  <c r="B249" i="45"/>
  <c r="B250" i="45"/>
  <c r="B251" i="45"/>
  <c r="B252" i="45"/>
  <c r="B253" i="45"/>
  <c r="B254" i="45"/>
  <c r="B255" i="45"/>
  <c r="B256" i="45"/>
  <c r="B257" i="45"/>
  <c r="B258" i="45"/>
  <c r="B259" i="45"/>
  <c r="B260" i="45"/>
  <c r="B261" i="45"/>
  <c r="B262" i="45"/>
  <c r="B263" i="45"/>
  <c r="B264" i="45"/>
  <c r="B265" i="45"/>
  <c r="B266" i="45"/>
  <c r="B267" i="45"/>
  <c r="B268" i="45"/>
  <c r="B269" i="45"/>
  <c r="B270" i="45"/>
  <c r="B271" i="45"/>
  <c r="B272" i="45"/>
  <c r="B273" i="45"/>
  <c r="B274" i="45"/>
  <c r="B275" i="45"/>
  <c r="B276" i="45"/>
  <c r="B277" i="45"/>
  <c r="B278" i="45"/>
  <c r="B279" i="45"/>
  <c r="B280" i="45"/>
  <c r="B281" i="45"/>
  <c r="B282" i="45"/>
  <c r="B283" i="45"/>
  <c r="B284" i="45"/>
  <c r="B285" i="45"/>
  <c r="B286" i="45"/>
  <c r="B287" i="45"/>
  <c r="B288" i="45"/>
  <c r="B289" i="45"/>
  <c r="B290" i="45"/>
  <c r="B291" i="45"/>
  <c r="B292" i="45"/>
  <c r="B293" i="45"/>
  <c r="B294" i="45"/>
  <c r="B295" i="45"/>
  <c r="B46" i="45"/>
  <c r="B13" i="45"/>
  <c r="B14" i="45"/>
  <c r="B15" i="45"/>
  <c r="B16" i="45"/>
  <c r="B17" i="45"/>
  <c r="B18" i="45"/>
  <c r="B19" i="45"/>
  <c r="B20" i="45"/>
  <c r="B21" i="45"/>
  <c r="B22" i="45"/>
  <c r="B23" i="45"/>
  <c r="B24" i="45"/>
  <c r="B25" i="45"/>
  <c r="B26" i="45"/>
  <c r="B27" i="45"/>
  <c r="B28" i="45"/>
  <c r="B29" i="45"/>
  <c r="B30" i="45"/>
  <c r="B31" i="45"/>
  <c r="B32" i="45"/>
  <c r="B33" i="45"/>
  <c r="B34" i="45"/>
  <c r="B35" i="45"/>
  <c r="B36" i="45"/>
  <c r="B37" i="45"/>
  <c r="B38" i="45"/>
  <c r="B39" i="45"/>
  <c r="B41" i="45"/>
  <c r="B12" i="45"/>
  <c r="G6" i="45"/>
  <c r="G4" i="45"/>
  <c r="W15" i="44"/>
  <c r="M6" i="44"/>
  <c r="M7" i="44"/>
  <c r="M8" i="44"/>
  <c r="M9" i="44"/>
  <c r="M10" i="44"/>
  <c r="M11" i="44"/>
  <c r="M12" i="44"/>
  <c r="M13" i="44"/>
  <c r="M14" i="44"/>
  <c r="M15" i="44"/>
  <c r="M16" i="44"/>
  <c r="M17" i="44"/>
  <c r="M18" i="44"/>
  <c r="M19" i="44"/>
  <c r="M20" i="44"/>
  <c r="M21" i="44"/>
  <c r="M22" i="44"/>
  <c r="M23" i="44"/>
  <c r="M24" i="44"/>
  <c r="M25" i="44"/>
  <c r="M26" i="44"/>
  <c r="M27" i="44"/>
  <c r="M28" i="44"/>
  <c r="M29" i="44"/>
  <c r="M30" i="44"/>
  <c r="M31" i="44"/>
  <c r="M32" i="44"/>
  <c r="M33" i="44"/>
  <c r="M34" i="44"/>
  <c r="M35" i="44"/>
  <c r="M36" i="44"/>
  <c r="M37" i="44"/>
  <c r="M38" i="44"/>
  <c r="M39" i="44"/>
  <c r="M40" i="44"/>
  <c r="M41" i="44"/>
  <c r="M42" i="44"/>
  <c r="M43" i="44"/>
  <c r="M44" i="44"/>
  <c r="M45" i="44"/>
  <c r="M46" i="44"/>
  <c r="M47" i="44"/>
  <c r="M48" i="44"/>
  <c r="M49" i="44"/>
  <c r="M50" i="44"/>
  <c r="M51" i="44"/>
  <c r="M52" i="44"/>
  <c r="M53" i="44"/>
  <c r="M54" i="44"/>
  <c r="M55" i="44"/>
  <c r="M56" i="44"/>
  <c r="M57" i="44"/>
  <c r="M58" i="44"/>
  <c r="M59" i="44"/>
  <c r="M60" i="44"/>
  <c r="M61" i="44"/>
  <c r="M62" i="44"/>
  <c r="M63" i="44"/>
  <c r="M64" i="44"/>
  <c r="M65" i="44"/>
  <c r="M66" i="44"/>
  <c r="M67" i="44"/>
  <c r="M68" i="44"/>
  <c r="M69" i="44"/>
  <c r="M70" i="44"/>
  <c r="M71" i="44"/>
  <c r="M72" i="44"/>
  <c r="M73" i="44"/>
  <c r="M74" i="44"/>
  <c r="M75" i="44"/>
  <c r="M76" i="44"/>
  <c r="M77" i="44"/>
  <c r="M78" i="44"/>
  <c r="M79" i="44"/>
  <c r="M80" i="44"/>
  <c r="M81" i="44"/>
  <c r="M82" i="44"/>
  <c r="M83" i="44"/>
  <c r="M84" i="44"/>
  <c r="M85" i="44"/>
  <c r="M86" i="44"/>
  <c r="M87" i="44"/>
  <c r="M88" i="44"/>
  <c r="M89" i="44"/>
  <c r="M90" i="44"/>
  <c r="M91" i="44"/>
  <c r="M92" i="44"/>
  <c r="M93" i="44"/>
  <c r="M94" i="44"/>
  <c r="M95" i="44"/>
  <c r="M96" i="44"/>
  <c r="M97" i="44"/>
  <c r="M98" i="44"/>
  <c r="M99" i="44"/>
  <c r="M100" i="44"/>
  <c r="M101" i="44"/>
  <c r="M102" i="44"/>
  <c r="M103" i="44"/>
  <c r="M104" i="44"/>
  <c r="M105" i="44"/>
  <c r="M106" i="44"/>
  <c r="M107" i="44"/>
  <c r="M108" i="44"/>
  <c r="M109" i="44"/>
  <c r="M110" i="44"/>
  <c r="M111" i="44"/>
  <c r="M112" i="44"/>
  <c r="M113" i="44"/>
  <c r="M114" i="44"/>
  <c r="M115" i="44"/>
  <c r="M116" i="44"/>
  <c r="M117" i="44"/>
  <c r="M118" i="44"/>
  <c r="M119" i="44"/>
  <c r="M120" i="44"/>
  <c r="M121" i="44"/>
  <c r="M122" i="44"/>
  <c r="M123" i="44"/>
  <c r="M124" i="44"/>
  <c r="M125" i="44"/>
  <c r="M126" i="44"/>
  <c r="M127" i="44"/>
  <c r="M128" i="44"/>
  <c r="M129" i="44"/>
  <c r="M130" i="44"/>
  <c r="M131" i="44"/>
  <c r="M132" i="44"/>
  <c r="M133" i="44"/>
  <c r="M134" i="44"/>
  <c r="M135" i="44"/>
  <c r="M136" i="44"/>
  <c r="M137" i="44"/>
  <c r="M138" i="44"/>
  <c r="M139" i="44"/>
  <c r="M140" i="44"/>
  <c r="M141" i="44"/>
  <c r="M142" i="44"/>
  <c r="M143" i="44"/>
  <c r="M144" i="44"/>
  <c r="M145" i="44"/>
  <c r="M146" i="44"/>
  <c r="M147" i="44"/>
  <c r="M148" i="44"/>
  <c r="M149" i="44"/>
  <c r="M150" i="44"/>
  <c r="M151" i="44"/>
  <c r="M152" i="44"/>
  <c r="M153" i="44"/>
  <c r="M154" i="44"/>
  <c r="M155" i="44"/>
  <c r="M156" i="44"/>
  <c r="M157" i="44"/>
  <c r="M158" i="44"/>
  <c r="M159" i="44"/>
  <c r="M160" i="44"/>
  <c r="M161" i="44"/>
  <c r="M162" i="44"/>
  <c r="M163" i="44"/>
  <c r="M164" i="44"/>
  <c r="M165" i="44"/>
  <c r="M166" i="44"/>
  <c r="M167" i="44"/>
  <c r="M168" i="44"/>
  <c r="M169" i="44"/>
  <c r="M170" i="44"/>
  <c r="M171" i="44"/>
  <c r="M172" i="44"/>
  <c r="M173" i="44"/>
  <c r="M174" i="44"/>
  <c r="M175" i="44"/>
  <c r="M176" i="44"/>
  <c r="M177" i="44"/>
  <c r="M178" i="44"/>
  <c r="M179" i="44"/>
  <c r="M180" i="44"/>
  <c r="M181" i="44"/>
  <c r="M182" i="44"/>
  <c r="M183" i="44"/>
  <c r="M184" i="44"/>
  <c r="M185" i="44"/>
  <c r="M186" i="44"/>
  <c r="M187" i="44"/>
  <c r="M188" i="44"/>
  <c r="M189" i="44"/>
  <c r="M190" i="44"/>
  <c r="M191" i="44"/>
  <c r="M192" i="44"/>
  <c r="M193" i="44"/>
  <c r="M194" i="44"/>
  <c r="M195" i="44"/>
  <c r="M196" i="44"/>
  <c r="M197" i="44"/>
  <c r="M198" i="44"/>
  <c r="M199" i="44"/>
  <c r="M200" i="44"/>
  <c r="M201" i="44"/>
  <c r="M202" i="44"/>
  <c r="M203" i="44"/>
  <c r="M204" i="44"/>
  <c r="M205" i="44"/>
  <c r="M206" i="44"/>
  <c r="M207" i="44"/>
  <c r="M208" i="44"/>
  <c r="M209" i="44"/>
  <c r="M210" i="44"/>
  <c r="M211" i="44"/>
  <c r="M212" i="44"/>
  <c r="M213" i="44"/>
  <c r="M214" i="44"/>
  <c r="M215" i="44"/>
  <c r="M216" i="44"/>
  <c r="M217" i="44"/>
  <c r="M218" i="44"/>
  <c r="M219" i="44"/>
  <c r="M220" i="44"/>
  <c r="M221" i="44"/>
  <c r="M222" i="44"/>
  <c r="M223" i="44"/>
  <c r="M224" i="44"/>
  <c r="M225" i="44"/>
  <c r="M226" i="44"/>
  <c r="M227" i="44"/>
  <c r="M228" i="44"/>
  <c r="M229" i="44"/>
  <c r="M230" i="44"/>
  <c r="M231" i="44"/>
  <c r="M232" i="44"/>
  <c r="M233" i="44"/>
  <c r="M234" i="44"/>
  <c r="M235" i="44"/>
  <c r="M236" i="44"/>
  <c r="M237" i="44"/>
  <c r="M238" i="44"/>
  <c r="M239" i="44"/>
  <c r="M240" i="44"/>
  <c r="M241" i="44"/>
  <c r="M242" i="44"/>
  <c r="M243" i="44"/>
  <c r="M244" i="44"/>
  <c r="M245" i="44"/>
  <c r="M246" i="44"/>
  <c r="M247" i="44"/>
  <c r="M248" i="44"/>
  <c r="M249" i="44"/>
  <c r="M250" i="44"/>
  <c r="M251" i="44"/>
  <c r="M252" i="44"/>
  <c r="M253" i="44"/>
  <c r="M254" i="44"/>
  <c r="L6" i="44"/>
  <c r="L7" i="44"/>
  <c r="L8" i="44"/>
  <c r="L9" i="44"/>
  <c r="L10" i="44"/>
  <c r="L11" i="44"/>
  <c r="L12" i="44"/>
  <c r="L13" i="44"/>
  <c r="L14" i="44"/>
  <c r="L15" i="44"/>
  <c r="L16" i="44"/>
  <c r="L17" i="44"/>
  <c r="L18" i="44"/>
  <c r="L19" i="44"/>
  <c r="L20" i="44"/>
  <c r="L21" i="44"/>
  <c r="L22" i="44"/>
  <c r="L23" i="44"/>
  <c r="L24" i="44"/>
  <c r="L25" i="44"/>
  <c r="L26" i="44"/>
  <c r="L27" i="44"/>
  <c r="L28" i="44"/>
  <c r="L29" i="44"/>
  <c r="L30" i="44"/>
  <c r="L31" i="44"/>
  <c r="L32" i="44"/>
  <c r="L33" i="44"/>
  <c r="L34" i="44"/>
  <c r="L35" i="44"/>
  <c r="L36" i="44"/>
  <c r="L37" i="44"/>
  <c r="L38" i="44"/>
  <c r="L39" i="44"/>
  <c r="L40" i="44"/>
  <c r="L41" i="44"/>
  <c r="L42" i="44"/>
  <c r="L43" i="44"/>
  <c r="L44" i="44"/>
  <c r="L45" i="44"/>
  <c r="L46" i="44"/>
  <c r="L47" i="44"/>
  <c r="L48" i="44"/>
  <c r="L49" i="44"/>
  <c r="L50" i="44"/>
  <c r="L51" i="44"/>
  <c r="L52" i="44"/>
  <c r="L53" i="44"/>
  <c r="L54" i="44"/>
  <c r="L55" i="44"/>
  <c r="L56" i="44"/>
  <c r="L57" i="44"/>
  <c r="L58" i="44"/>
  <c r="L59" i="44"/>
  <c r="L60" i="44"/>
  <c r="L61" i="44"/>
  <c r="L62" i="44"/>
  <c r="L63" i="44"/>
  <c r="L64" i="44"/>
  <c r="L65" i="44"/>
  <c r="L66" i="44"/>
  <c r="L67" i="44"/>
  <c r="L68" i="44"/>
  <c r="L69" i="44"/>
  <c r="L70" i="44"/>
  <c r="L71" i="44"/>
  <c r="L72" i="44"/>
  <c r="L73" i="44"/>
  <c r="L74" i="44"/>
  <c r="L75" i="44"/>
  <c r="L76" i="44"/>
  <c r="L77" i="44"/>
  <c r="L78" i="44"/>
  <c r="L79" i="44"/>
  <c r="L80" i="44"/>
  <c r="L81" i="44"/>
  <c r="L82" i="44"/>
  <c r="L83" i="44"/>
  <c r="L84" i="44"/>
  <c r="L85" i="44"/>
  <c r="L86" i="44"/>
  <c r="L87" i="44"/>
  <c r="L88" i="44"/>
  <c r="L89" i="44"/>
  <c r="L90" i="44"/>
  <c r="L91" i="44"/>
  <c r="L92" i="44"/>
  <c r="L93" i="44"/>
  <c r="L94" i="44"/>
  <c r="L95" i="44"/>
  <c r="L96" i="44"/>
  <c r="L97" i="44"/>
  <c r="L98" i="44"/>
  <c r="L99" i="44"/>
  <c r="L100" i="44"/>
  <c r="L101" i="44"/>
  <c r="L102" i="44"/>
  <c r="L103" i="44"/>
  <c r="L104" i="44"/>
  <c r="L105" i="44"/>
  <c r="L106" i="44"/>
  <c r="L107" i="44"/>
  <c r="L108" i="44"/>
  <c r="L109" i="44"/>
  <c r="L110" i="44"/>
  <c r="L111" i="44"/>
  <c r="L112" i="44"/>
  <c r="L113" i="44"/>
  <c r="L114" i="44"/>
  <c r="L115" i="44"/>
  <c r="L116" i="44"/>
  <c r="L117" i="44"/>
  <c r="L118" i="44"/>
  <c r="L119" i="44"/>
  <c r="L120" i="44"/>
  <c r="L121" i="44"/>
  <c r="L122" i="44"/>
  <c r="L123" i="44"/>
  <c r="L124" i="44"/>
  <c r="L125" i="44"/>
  <c r="L126" i="44"/>
  <c r="L127" i="44"/>
  <c r="L128" i="44"/>
  <c r="L129" i="44"/>
  <c r="L130" i="44"/>
  <c r="L131" i="44"/>
  <c r="L132" i="44"/>
  <c r="L133" i="44"/>
  <c r="L134" i="44"/>
  <c r="L135" i="44"/>
  <c r="L136" i="44"/>
  <c r="L137" i="44"/>
  <c r="L138" i="44"/>
  <c r="L139" i="44"/>
  <c r="L140" i="44"/>
  <c r="L141" i="44"/>
  <c r="L142" i="44"/>
  <c r="L143" i="44"/>
  <c r="L144" i="44"/>
  <c r="L145" i="44"/>
  <c r="L146" i="44"/>
  <c r="L147" i="44"/>
  <c r="L148" i="44"/>
  <c r="L149" i="44"/>
  <c r="L150" i="44"/>
  <c r="L151" i="44"/>
  <c r="L152" i="44"/>
  <c r="L153" i="44"/>
  <c r="L154" i="44"/>
  <c r="L155" i="44"/>
  <c r="L156" i="44"/>
  <c r="L157" i="44"/>
  <c r="L158" i="44"/>
  <c r="L159" i="44"/>
  <c r="L160" i="44"/>
  <c r="L161" i="44"/>
  <c r="L162" i="44"/>
  <c r="L163" i="44"/>
  <c r="L164" i="44"/>
  <c r="L165" i="44"/>
  <c r="L166" i="44"/>
  <c r="L167" i="44"/>
  <c r="L168" i="44"/>
  <c r="L169" i="44"/>
  <c r="L170" i="44"/>
  <c r="L171" i="44"/>
  <c r="L172" i="44"/>
  <c r="L173" i="44"/>
  <c r="L174" i="44"/>
  <c r="L175" i="44"/>
  <c r="L176" i="44"/>
  <c r="L177" i="44"/>
  <c r="L178" i="44"/>
  <c r="L179" i="44"/>
  <c r="L180" i="44"/>
  <c r="L181" i="44"/>
  <c r="L182" i="44"/>
  <c r="L183" i="44"/>
  <c r="L184" i="44"/>
  <c r="L185" i="44"/>
  <c r="L186" i="44"/>
  <c r="L187" i="44"/>
  <c r="L188" i="44"/>
  <c r="L189" i="44"/>
  <c r="L190" i="44"/>
  <c r="L191" i="44"/>
  <c r="L192" i="44"/>
  <c r="L193" i="44"/>
  <c r="L194" i="44"/>
  <c r="L195" i="44"/>
  <c r="L196" i="44"/>
  <c r="L197" i="44"/>
  <c r="L198" i="44"/>
  <c r="L199" i="44"/>
  <c r="L200" i="44"/>
  <c r="L201" i="44"/>
  <c r="L202" i="44"/>
  <c r="L203" i="44"/>
  <c r="L204" i="44"/>
  <c r="L205" i="44"/>
  <c r="L206" i="44"/>
  <c r="L207" i="44"/>
  <c r="L208" i="44"/>
  <c r="L209" i="44"/>
  <c r="L210" i="44"/>
  <c r="L211" i="44"/>
  <c r="L212" i="44"/>
  <c r="L213" i="44"/>
  <c r="L214" i="44"/>
  <c r="L215" i="44"/>
  <c r="L216" i="44"/>
  <c r="L217" i="44"/>
  <c r="L218" i="44"/>
  <c r="L219" i="44"/>
  <c r="L220" i="44"/>
  <c r="L221" i="44"/>
  <c r="L222" i="44"/>
  <c r="L223" i="44"/>
  <c r="L224" i="44"/>
  <c r="L225" i="44"/>
  <c r="L226" i="44"/>
  <c r="L227" i="44"/>
  <c r="L228" i="44"/>
  <c r="L229" i="44"/>
  <c r="L230" i="44"/>
  <c r="L231" i="44"/>
  <c r="L232" i="44"/>
  <c r="L233" i="44"/>
  <c r="L234" i="44"/>
  <c r="L235" i="44"/>
  <c r="L236" i="44"/>
  <c r="L237" i="44"/>
  <c r="L238" i="44"/>
  <c r="L239" i="44"/>
  <c r="L240" i="44"/>
  <c r="L241" i="44"/>
  <c r="L242" i="44"/>
  <c r="L243" i="44"/>
  <c r="L244" i="44"/>
  <c r="L245" i="44"/>
  <c r="L246" i="44"/>
  <c r="L247" i="44"/>
  <c r="L248" i="44"/>
  <c r="L249" i="44"/>
  <c r="L250" i="44"/>
  <c r="L251" i="44"/>
  <c r="L252" i="44"/>
  <c r="L253" i="44"/>
  <c r="L254" i="44"/>
  <c r="Y7" i="44"/>
  <c r="Y11" i="44"/>
  <c r="Y12" i="44"/>
  <c r="V14" i="44"/>
  <c r="Y17" i="44"/>
  <c r="Y19" i="44"/>
  <c r="Y21" i="44"/>
  <c r="Y23" i="44"/>
  <c r="Y27" i="44"/>
  <c r="Y31" i="44"/>
  <c r="V34" i="44"/>
  <c r="Y35" i="44"/>
  <c r="Y39" i="44"/>
  <c r="Y43" i="44"/>
  <c r="X51" i="44"/>
  <c r="X59" i="44"/>
  <c r="I65" i="44"/>
  <c r="AI65" i="44" s="1"/>
  <c r="I66" i="44"/>
  <c r="AI66" i="44" s="1"/>
  <c r="I67" i="44"/>
  <c r="I68" i="44"/>
  <c r="AI68" i="44" s="1"/>
  <c r="I69" i="44"/>
  <c r="AI69" i="44" s="1"/>
  <c r="I70" i="44"/>
  <c r="AI70" i="44" s="1"/>
  <c r="I71" i="44"/>
  <c r="AI71" i="44" s="1"/>
  <c r="I72" i="44"/>
  <c r="AI72" i="44" s="1"/>
  <c r="I73" i="44"/>
  <c r="AI73" i="44" s="1"/>
  <c r="I74" i="44"/>
  <c r="AI74" i="44" s="1"/>
  <c r="I75" i="44"/>
  <c r="AI75" i="44" s="1"/>
  <c r="I76" i="44"/>
  <c r="AI76" i="44" s="1"/>
  <c r="I77" i="44"/>
  <c r="AI77" i="44" s="1"/>
  <c r="I78" i="44"/>
  <c r="AI78" i="44" s="1"/>
  <c r="I79" i="44"/>
  <c r="AI79" i="44" s="1"/>
  <c r="I80" i="44"/>
  <c r="AI80" i="44" s="1"/>
  <c r="I81" i="44"/>
  <c r="AI81" i="44" s="1"/>
  <c r="I82" i="44"/>
  <c r="AI82" i="44" s="1"/>
  <c r="I83" i="44"/>
  <c r="I84" i="44"/>
  <c r="AI84" i="44" s="1"/>
  <c r="I85" i="44"/>
  <c r="AI85" i="44" s="1"/>
  <c r="I86" i="44"/>
  <c r="AI86" i="44" s="1"/>
  <c r="I87" i="44"/>
  <c r="AI87" i="44" s="1"/>
  <c r="I88" i="44"/>
  <c r="I89" i="44"/>
  <c r="AI89" i="44" s="1"/>
  <c r="I90" i="44"/>
  <c r="AI90" i="44" s="1"/>
  <c r="I91" i="44"/>
  <c r="AI91" i="44" s="1"/>
  <c r="I92" i="44"/>
  <c r="AI92" i="44" s="1"/>
  <c r="I93" i="44"/>
  <c r="AI93" i="44" s="1"/>
  <c r="I94" i="44"/>
  <c r="AI94" i="44" s="1"/>
  <c r="I95" i="44"/>
  <c r="AI95" i="44" s="1"/>
  <c r="I96" i="44"/>
  <c r="AI96" i="44" s="1"/>
  <c r="I97" i="44"/>
  <c r="AI97" i="44" s="1"/>
  <c r="I98" i="44"/>
  <c r="AI98" i="44" s="1"/>
  <c r="I99" i="44"/>
  <c r="I100" i="44"/>
  <c r="AI100" i="44" s="1"/>
  <c r="I101" i="44"/>
  <c r="I102" i="44"/>
  <c r="AI102" i="44" s="1"/>
  <c r="I103" i="44"/>
  <c r="AI103" i="44" s="1"/>
  <c r="I104" i="44"/>
  <c r="AI104" i="44" s="1"/>
  <c r="I105" i="44"/>
  <c r="AI105" i="44" s="1"/>
  <c r="I106" i="44"/>
  <c r="AI106" i="44" s="1"/>
  <c r="I107" i="44"/>
  <c r="AI107" i="44" s="1"/>
  <c r="I108" i="44"/>
  <c r="AI108" i="44" s="1"/>
  <c r="I109" i="44"/>
  <c r="I110" i="44"/>
  <c r="AI110" i="44" s="1"/>
  <c r="I111" i="44"/>
  <c r="AI111" i="44" s="1"/>
  <c r="I112" i="44"/>
  <c r="AI112" i="44" s="1"/>
  <c r="I113" i="44"/>
  <c r="AI113" i="44" s="1"/>
  <c r="I114" i="44"/>
  <c r="AI114" i="44" s="1"/>
  <c r="I115" i="44"/>
  <c r="AI115" i="44" s="1"/>
  <c r="I116" i="44"/>
  <c r="AI116" i="44" s="1"/>
  <c r="I117" i="44"/>
  <c r="AI117" i="44" s="1"/>
  <c r="I118" i="44"/>
  <c r="I119" i="44"/>
  <c r="AI119" i="44" s="1"/>
  <c r="I120" i="44"/>
  <c r="AI120" i="44" s="1"/>
  <c r="I121" i="44"/>
  <c r="AI121" i="44" s="1"/>
  <c r="I122" i="44"/>
  <c r="AI122" i="44" s="1"/>
  <c r="I123" i="44"/>
  <c r="AI123" i="44" s="1"/>
  <c r="I124" i="44"/>
  <c r="AI124" i="44" s="1"/>
  <c r="I125" i="44"/>
  <c r="I126" i="44"/>
  <c r="I127" i="44"/>
  <c r="AI127" i="44" s="1"/>
  <c r="I128" i="44"/>
  <c r="AI128" i="44" s="1"/>
  <c r="I129" i="44"/>
  <c r="I130" i="44"/>
  <c r="AI130" i="44" s="1"/>
  <c r="I131" i="44"/>
  <c r="AI131" i="44" s="1"/>
  <c r="I132" i="44"/>
  <c r="AI132" i="44" s="1"/>
  <c r="I133" i="44"/>
  <c r="AI133" i="44" s="1"/>
  <c r="I134" i="44"/>
  <c r="AI134" i="44" s="1"/>
  <c r="I135" i="44"/>
  <c r="AI135" i="44" s="1"/>
  <c r="I136" i="44"/>
  <c r="AI136" i="44" s="1"/>
  <c r="I137" i="44"/>
  <c r="AB137" i="44" s="1"/>
  <c r="I138" i="44"/>
  <c r="AI138" i="44" s="1"/>
  <c r="I139" i="44"/>
  <c r="AI139" i="44" s="1"/>
  <c r="I140" i="44"/>
  <c r="AI140" i="44" s="1"/>
  <c r="I141" i="44"/>
  <c r="AI141" i="44" s="1"/>
  <c r="I142" i="44"/>
  <c r="AI142" i="44" s="1"/>
  <c r="I143" i="44"/>
  <c r="I144" i="44"/>
  <c r="I145" i="44"/>
  <c r="AI145" i="44" s="1"/>
  <c r="I146" i="44"/>
  <c r="AI146" i="44" s="1"/>
  <c r="I147" i="44"/>
  <c r="AI147" i="44" s="1"/>
  <c r="I148" i="44"/>
  <c r="AI148" i="44" s="1"/>
  <c r="I149" i="44"/>
  <c r="AI149" i="44" s="1"/>
  <c r="I150" i="44"/>
  <c r="AI150" i="44" s="1"/>
  <c r="I151" i="44"/>
  <c r="AB151" i="44" s="1"/>
  <c r="I152" i="44"/>
  <c r="AI152" i="44" s="1"/>
  <c r="I153" i="44"/>
  <c r="AI153" i="44" s="1"/>
  <c r="I154" i="44"/>
  <c r="AI154" i="44" s="1"/>
  <c r="I155" i="44"/>
  <c r="AI155" i="44" s="1"/>
  <c r="I156" i="44"/>
  <c r="AI156" i="44" s="1"/>
  <c r="I157" i="44"/>
  <c r="AI157" i="44" s="1"/>
  <c r="I158" i="44"/>
  <c r="AI158" i="44" s="1"/>
  <c r="I159" i="44"/>
  <c r="AI159" i="44" s="1"/>
  <c r="I160" i="44"/>
  <c r="AI160" i="44" s="1"/>
  <c r="I161" i="44"/>
  <c r="AI161" i="44" s="1"/>
  <c r="I162" i="44"/>
  <c r="AI162" i="44" s="1"/>
  <c r="I163" i="44"/>
  <c r="I164" i="44"/>
  <c r="AI164" i="44" s="1"/>
  <c r="I165" i="44"/>
  <c r="I166" i="44"/>
  <c r="AI166" i="44" s="1"/>
  <c r="I167" i="44"/>
  <c r="AI167" i="44" s="1"/>
  <c r="I168" i="44"/>
  <c r="AI168" i="44" s="1"/>
  <c r="I169" i="44"/>
  <c r="AI169" i="44" s="1"/>
  <c r="I170" i="44"/>
  <c r="AI170" i="44" s="1"/>
  <c r="I171" i="44"/>
  <c r="I172" i="44"/>
  <c r="AI172" i="44" s="1"/>
  <c r="I173" i="44"/>
  <c r="AI173" i="44" s="1"/>
  <c r="I174" i="44"/>
  <c r="AI174" i="44" s="1"/>
  <c r="I175" i="44"/>
  <c r="AI175" i="44" s="1"/>
  <c r="I176" i="44"/>
  <c r="I177" i="44"/>
  <c r="AI177" i="44" s="1"/>
  <c r="I178" i="44"/>
  <c r="I179" i="44"/>
  <c r="AI179" i="44" s="1"/>
  <c r="I180" i="44"/>
  <c r="AI180" i="44" s="1"/>
  <c r="I181" i="44"/>
  <c r="AI181" i="44" s="1"/>
  <c r="I182" i="44"/>
  <c r="AI182" i="44" s="1"/>
  <c r="I183" i="44"/>
  <c r="AI183" i="44" s="1"/>
  <c r="I184" i="44"/>
  <c r="I185" i="44"/>
  <c r="I186" i="44"/>
  <c r="I187" i="44"/>
  <c r="AI187" i="44" s="1"/>
  <c r="I188" i="44"/>
  <c r="AI188" i="44" s="1"/>
  <c r="I189" i="44"/>
  <c r="AI189" i="44" s="1"/>
  <c r="I190" i="44"/>
  <c r="I191" i="44"/>
  <c r="AI191" i="44" s="1"/>
  <c r="I192" i="44"/>
  <c r="I193" i="44"/>
  <c r="I194" i="44"/>
  <c r="AI194" i="44" s="1"/>
  <c r="I195" i="44"/>
  <c r="I196" i="44"/>
  <c r="AI196" i="44" s="1"/>
  <c r="I197" i="44"/>
  <c r="AI197" i="44" s="1"/>
  <c r="I198" i="44"/>
  <c r="AI198" i="44" s="1"/>
  <c r="I199" i="44"/>
  <c r="I200" i="44"/>
  <c r="I201" i="44"/>
  <c r="AI201" i="44" s="1"/>
  <c r="I202" i="44"/>
  <c r="I203" i="44"/>
  <c r="I204" i="44"/>
  <c r="AI204" i="44" s="1"/>
  <c r="I205" i="44"/>
  <c r="AI205" i="44" s="1"/>
  <c r="I206" i="44"/>
  <c r="I207" i="44"/>
  <c r="I208" i="44"/>
  <c r="I209" i="44"/>
  <c r="AB209" i="44" s="1"/>
  <c r="I210" i="44"/>
  <c r="AI210" i="44" s="1"/>
  <c r="I211" i="44"/>
  <c r="I212" i="44"/>
  <c r="AI212" i="44" s="1"/>
  <c r="I213" i="44"/>
  <c r="I214" i="44"/>
  <c r="AI214" i="44" s="1"/>
  <c r="I215" i="44"/>
  <c r="I216" i="44"/>
  <c r="I217" i="44"/>
  <c r="AI217" i="44" s="1"/>
  <c r="I218" i="44"/>
  <c r="I219" i="44"/>
  <c r="AI219" i="44" s="1"/>
  <c r="I220" i="44"/>
  <c r="I221" i="44"/>
  <c r="I222" i="44"/>
  <c r="I223" i="44"/>
  <c r="I224" i="44"/>
  <c r="AI224" i="44" s="1"/>
  <c r="I225" i="44"/>
  <c r="AI225" i="44" s="1"/>
  <c r="I226" i="44"/>
  <c r="AI226" i="44" s="1"/>
  <c r="I227" i="44"/>
  <c r="I228" i="44"/>
  <c r="I229" i="44"/>
  <c r="AI229" i="44" s="1"/>
  <c r="I230" i="44"/>
  <c r="AI230" i="44" s="1"/>
  <c r="I231" i="44"/>
  <c r="AI231" i="44" s="1"/>
  <c r="I232" i="44"/>
  <c r="I233" i="44"/>
  <c r="AI233" i="44" s="1"/>
  <c r="I234" i="44"/>
  <c r="AI234" i="44" s="1"/>
  <c r="I235" i="44"/>
  <c r="AI235" i="44" s="1"/>
  <c r="I236" i="44"/>
  <c r="I237" i="44"/>
  <c r="I238" i="44"/>
  <c r="AI238" i="44" s="1"/>
  <c r="I239" i="44"/>
  <c r="AI239" i="44" s="1"/>
  <c r="I240" i="44"/>
  <c r="I241" i="44"/>
  <c r="I242" i="44"/>
  <c r="I243" i="44"/>
  <c r="I244" i="44"/>
  <c r="I245" i="44"/>
  <c r="I246" i="44"/>
  <c r="I247" i="44"/>
  <c r="I248" i="44"/>
  <c r="I249" i="44"/>
  <c r="I250" i="44"/>
  <c r="I251" i="44"/>
  <c r="I252" i="44"/>
  <c r="I253" i="44"/>
  <c r="I254" i="44"/>
  <c r="W6" i="44"/>
  <c r="Q10" i="44"/>
  <c r="AB16" i="44"/>
  <c r="AB20" i="44"/>
  <c r="AB21" i="44"/>
  <c r="AB23" i="44"/>
  <c r="AB24" i="44"/>
  <c r="AB25" i="44"/>
  <c r="AB27" i="44"/>
  <c r="AB28" i="44"/>
  <c r="AB29" i="44"/>
  <c r="AB33" i="44"/>
  <c r="AB41" i="44"/>
  <c r="AB49" i="44"/>
  <c r="AB51" i="44"/>
  <c r="AB53" i="44"/>
  <c r="O54" i="44"/>
  <c r="AB57" i="44"/>
  <c r="AB59" i="44"/>
  <c r="N60" i="44"/>
  <c r="R64" i="44"/>
  <c r="R68" i="44"/>
  <c r="R72" i="44"/>
  <c r="R76" i="44"/>
  <c r="R80" i="44"/>
  <c r="AB81" i="44"/>
  <c r="R84" i="44"/>
  <c r="R88" i="44"/>
  <c r="R96" i="44"/>
  <c r="AB112" i="44"/>
  <c r="R113" i="44"/>
  <c r="N119" i="44"/>
  <c r="P122" i="44"/>
  <c r="R129" i="44"/>
  <c r="O132" i="44"/>
  <c r="O133" i="44"/>
  <c r="AB143" i="44"/>
  <c r="AB145" i="44"/>
  <c r="O149" i="44"/>
  <c r="Q155" i="44"/>
  <c r="O158" i="44"/>
  <c r="R161" i="44"/>
  <c r="N164" i="44"/>
  <c r="P165" i="44"/>
  <c r="O166" i="44"/>
  <c r="Q167" i="44"/>
  <c r="R168" i="44"/>
  <c r="P170" i="44"/>
  <c r="N172" i="44"/>
  <c r="P173" i="44"/>
  <c r="N176" i="44"/>
  <c r="R178" i="44"/>
  <c r="P179" i="44"/>
  <c r="N180" i="44"/>
  <c r="P181" i="44"/>
  <c r="N184" i="44"/>
  <c r="R186" i="44"/>
  <c r="N188" i="44"/>
  <c r="P189" i="44"/>
  <c r="P191" i="44"/>
  <c r="N192" i="44"/>
  <c r="R194" i="44"/>
  <c r="N196" i="44"/>
  <c r="P197" i="44"/>
  <c r="N200" i="44"/>
  <c r="R202" i="44"/>
  <c r="P203" i="44"/>
  <c r="N204" i="44"/>
  <c r="P205" i="44"/>
  <c r="N208" i="44"/>
  <c r="R210" i="44"/>
  <c r="N212" i="44"/>
  <c r="P213" i="44"/>
  <c r="P215" i="44"/>
  <c r="N216" i="44"/>
  <c r="R218" i="44"/>
  <c r="N220" i="44"/>
  <c r="P221" i="44"/>
  <c r="N224" i="44"/>
  <c r="R226" i="44"/>
  <c r="P227" i="44"/>
  <c r="N228" i="44"/>
  <c r="P229" i="44"/>
  <c r="N232" i="44"/>
  <c r="R234" i="44"/>
  <c r="N236" i="44"/>
  <c r="P237" i="44"/>
  <c r="P239" i="44"/>
  <c r="N240" i="44"/>
  <c r="R242" i="44"/>
  <c r="N244" i="44"/>
  <c r="P245" i="44"/>
  <c r="P247" i="44"/>
  <c r="N248" i="44"/>
  <c r="R250" i="44"/>
  <c r="N251" i="44"/>
  <c r="N252" i="44"/>
  <c r="N253" i="44"/>
  <c r="R254" i="44"/>
  <c r="H5" i="44"/>
  <c r="N5" i="44" s="1"/>
  <c r="AE5" i="44"/>
  <c r="AC5" i="44"/>
  <c r="AA5" i="44"/>
  <c r="Z5" i="44"/>
  <c r="Y5" i="44"/>
  <c r="X5" i="44"/>
  <c r="W5" i="44"/>
  <c r="M5" i="44"/>
  <c r="L5" i="44"/>
  <c r="AD5" i="44" s="1"/>
  <c r="M43" i="18"/>
  <c r="AB225" i="44" l="1"/>
  <c r="AB153" i="44"/>
  <c r="AB65" i="44"/>
  <c r="AB104" i="44"/>
  <c r="AB73" i="44"/>
  <c r="AB217" i="44"/>
  <c r="AB169" i="44"/>
  <c r="AB89" i="44"/>
  <c r="Y252" i="44"/>
  <c r="AI252" i="44"/>
  <c r="Y244" i="44"/>
  <c r="AI244" i="44"/>
  <c r="X236" i="44"/>
  <c r="AI236" i="44"/>
  <c r="X228" i="44"/>
  <c r="AI228" i="44"/>
  <c r="Y220" i="44"/>
  <c r="AI220" i="44"/>
  <c r="W251" i="44"/>
  <c r="AI251" i="44"/>
  <c r="W243" i="44"/>
  <c r="AI243" i="44"/>
  <c r="W227" i="44"/>
  <c r="AI227" i="44"/>
  <c r="W211" i="44"/>
  <c r="AI211" i="44"/>
  <c r="AC203" i="44"/>
  <c r="AI203" i="44"/>
  <c r="Y195" i="44"/>
  <c r="AI195" i="44"/>
  <c r="AE171" i="44"/>
  <c r="AI171" i="44"/>
  <c r="W163" i="44"/>
  <c r="AI163" i="44"/>
  <c r="Z99" i="44"/>
  <c r="AI99" i="44"/>
  <c r="Y83" i="44"/>
  <c r="AI83" i="44"/>
  <c r="AC67" i="44"/>
  <c r="AI67" i="44"/>
  <c r="Y250" i="44"/>
  <c r="AI250" i="44"/>
  <c r="Y242" i="44"/>
  <c r="AI242" i="44"/>
  <c r="AC218" i="44"/>
  <c r="AI218" i="44"/>
  <c r="W202" i="44"/>
  <c r="AI202" i="44"/>
  <c r="AE186" i="44"/>
  <c r="AJ186" i="44" s="1"/>
  <c r="AI186" i="44"/>
  <c r="V178" i="44"/>
  <c r="AI178" i="44"/>
  <c r="W249" i="44"/>
  <c r="AI249" i="44"/>
  <c r="W241" i="44"/>
  <c r="AI241" i="44"/>
  <c r="AA209" i="44"/>
  <c r="AI209" i="44"/>
  <c r="AC193" i="44"/>
  <c r="AI193" i="44"/>
  <c r="Y185" i="44"/>
  <c r="AI185" i="44"/>
  <c r="Y137" i="44"/>
  <c r="AI137" i="44"/>
  <c r="AA129" i="44"/>
  <c r="AI129" i="44"/>
  <c r="Y248" i="44"/>
  <c r="AI248" i="44"/>
  <c r="Y240" i="44"/>
  <c r="AI240" i="44"/>
  <c r="X232" i="44"/>
  <c r="AI232" i="44"/>
  <c r="V216" i="44"/>
  <c r="AI216" i="44"/>
  <c r="Z208" i="44"/>
  <c r="AI208" i="44"/>
  <c r="AA200" i="44"/>
  <c r="AI200" i="44"/>
  <c r="AA192" i="44"/>
  <c r="AI192" i="44"/>
  <c r="AA184" i="44"/>
  <c r="AI184" i="44"/>
  <c r="Z176" i="44"/>
  <c r="AI176" i="44"/>
  <c r="V144" i="44"/>
  <c r="AI144" i="44"/>
  <c r="AE88" i="44"/>
  <c r="AJ88" i="44" s="1"/>
  <c r="AI88" i="44"/>
  <c r="W247" i="44"/>
  <c r="AI247" i="44"/>
  <c r="AA223" i="44"/>
  <c r="AI223" i="44"/>
  <c r="AA215" i="44"/>
  <c r="AI215" i="44"/>
  <c r="AA207" i="44"/>
  <c r="AI207" i="44"/>
  <c r="Y199" i="44"/>
  <c r="AI199" i="44"/>
  <c r="X151" i="44"/>
  <c r="AI151" i="44"/>
  <c r="X143" i="44"/>
  <c r="AI143" i="44"/>
  <c r="Y254" i="44"/>
  <c r="AI254" i="44"/>
  <c r="Y246" i="44"/>
  <c r="AI246" i="44"/>
  <c r="Z222" i="44"/>
  <c r="AI222" i="44"/>
  <c r="Z206" i="44"/>
  <c r="AI206" i="44"/>
  <c r="AE190" i="44"/>
  <c r="AJ190" i="44" s="1"/>
  <c r="AI190" i="44"/>
  <c r="AC126" i="44"/>
  <c r="AI126" i="44"/>
  <c r="AC118" i="44"/>
  <c r="AI118" i="44"/>
  <c r="W253" i="44"/>
  <c r="AI253" i="44"/>
  <c r="W245" i="44"/>
  <c r="AI245" i="44"/>
  <c r="AC237" i="44"/>
  <c r="AI237" i="44"/>
  <c r="X221" i="44"/>
  <c r="AI221" i="44"/>
  <c r="AE213" i="44"/>
  <c r="AJ213" i="44" s="1"/>
  <c r="AI213" i="44"/>
  <c r="AA165" i="44"/>
  <c r="AI165" i="44"/>
  <c r="AE125" i="44"/>
  <c r="AJ125" i="44" s="1"/>
  <c r="AI125" i="44"/>
  <c r="AD109" i="44"/>
  <c r="AI109" i="44"/>
  <c r="AD101" i="44"/>
  <c r="AI101" i="44"/>
  <c r="AB5" i="44"/>
  <c r="AJ5" i="44" s="1"/>
  <c r="AB157" i="44"/>
  <c r="AB141" i="44"/>
  <c r="AB85" i="44"/>
  <c r="AB77" i="44"/>
  <c r="AB69" i="44"/>
  <c r="AB108" i="44"/>
  <c r="AB100" i="44"/>
  <c r="AB92" i="44"/>
  <c r="E6" i="46"/>
  <c r="D8" i="16"/>
  <c r="E4" i="46"/>
  <c r="B16" i="13"/>
  <c r="AB254" i="44"/>
  <c r="X254" i="44"/>
  <c r="AD253" i="44"/>
  <c r="Z253" i="44"/>
  <c r="V253" i="44"/>
  <c r="AB252" i="44"/>
  <c r="X252" i="44"/>
  <c r="AD251" i="44"/>
  <c r="Z251" i="44"/>
  <c r="V251" i="44"/>
  <c r="AB250" i="44"/>
  <c r="X250" i="44"/>
  <c r="AD249" i="44"/>
  <c r="Z249" i="44"/>
  <c r="V249" i="44"/>
  <c r="AB248" i="44"/>
  <c r="X248" i="44"/>
  <c r="AD247" i="44"/>
  <c r="Z247" i="44"/>
  <c r="V247" i="44"/>
  <c r="AB246" i="44"/>
  <c r="X246" i="44"/>
  <c r="AD245" i="44"/>
  <c r="Z245" i="44"/>
  <c r="V245" i="44"/>
  <c r="AB244" i="44"/>
  <c r="X244" i="44"/>
  <c r="AD243" i="44"/>
  <c r="Z243" i="44"/>
  <c r="V243" i="44"/>
  <c r="AB242" i="44"/>
  <c r="X242" i="44"/>
  <c r="AD241" i="44"/>
  <c r="Z241" i="44"/>
  <c r="V241" i="44"/>
  <c r="AB240" i="44"/>
  <c r="X240" i="44"/>
  <c r="AA227" i="44"/>
  <c r="AE254" i="44"/>
  <c r="AJ254" i="44" s="1"/>
  <c r="AA254" i="44"/>
  <c r="W254" i="44"/>
  <c r="AC253" i="44"/>
  <c r="Y253" i="44"/>
  <c r="AE252" i="44"/>
  <c r="AJ252" i="44" s="1"/>
  <c r="AA252" i="44"/>
  <c r="W252" i="44"/>
  <c r="AC251" i="44"/>
  <c r="Y251" i="44"/>
  <c r="AE250" i="44"/>
  <c r="AJ250" i="44" s="1"/>
  <c r="AA250" i="44"/>
  <c r="W250" i="44"/>
  <c r="AC249" i="44"/>
  <c r="Y249" i="44"/>
  <c r="AE248" i="44"/>
  <c r="AJ248" i="44" s="1"/>
  <c r="AA248" i="44"/>
  <c r="W248" i="44"/>
  <c r="AC247" i="44"/>
  <c r="Y247" i="44"/>
  <c r="AE246" i="44"/>
  <c r="AJ246" i="44" s="1"/>
  <c r="AA246" i="44"/>
  <c r="W246" i="44"/>
  <c r="AC245" i="44"/>
  <c r="Y245" i="44"/>
  <c r="AE244" i="44"/>
  <c r="AJ244" i="44" s="1"/>
  <c r="AA244" i="44"/>
  <c r="W244" i="44"/>
  <c r="AC243" i="44"/>
  <c r="Y243" i="44"/>
  <c r="AE242" i="44"/>
  <c r="AJ242" i="44" s="1"/>
  <c r="AA242" i="44"/>
  <c r="W242" i="44"/>
  <c r="AC241" i="44"/>
  <c r="Y241" i="44"/>
  <c r="AE240" i="44"/>
  <c r="AJ240" i="44" s="1"/>
  <c r="AA240" i="44"/>
  <c r="W240" i="44"/>
  <c r="AD254" i="44"/>
  <c r="Z254" i="44"/>
  <c r="V254" i="44"/>
  <c r="AB253" i="44"/>
  <c r="X253" i="44"/>
  <c r="AD252" i="44"/>
  <c r="Z252" i="44"/>
  <c r="V252" i="44"/>
  <c r="AB251" i="44"/>
  <c r="X251" i="44"/>
  <c r="AD250" i="44"/>
  <c r="Z250" i="44"/>
  <c r="V250" i="44"/>
  <c r="AB249" i="44"/>
  <c r="X249" i="44"/>
  <c r="AD248" i="44"/>
  <c r="Z248" i="44"/>
  <c r="V248" i="44"/>
  <c r="AB247" i="44"/>
  <c r="X247" i="44"/>
  <c r="AD246" i="44"/>
  <c r="Z246" i="44"/>
  <c r="V246" i="44"/>
  <c r="AB245" i="44"/>
  <c r="X245" i="44"/>
  <c r="AD244" i="44"/>
  <c r="Z244" i="44"/>
  <c r="V244" i="44"/>
  <c r="AB243" i="44"/>
  <c r="X243" i="44"/>
  <c r="AD242" i="44"/>
  <c r="Z242" i="44"/>
  <c r="V242" i="44"/>
  <c r="AB241" i="44"/>
  <c r="X241" i="44"/>
  <c r="AD240" i="44"/>
  <c r="Z240" i="44"/>
  <c r="V240" i="44"/>
  <c r="AC254" i="44"/>
  <c r="AE253" i="44"/>
  <c r="AJ253" i="44" s="1"/>
  <c r="AA253" i="44"/>
  <c r="AC252" i="44"/>
  <c r="AE251" i="44"/>
  <c r="AJ251" i="44" s="1"/>
  <c r="AA251" i="44"/>
  <c r="AC250" i="44"/>
  <c r="AE249" i="44"/>
  <c r="AJ249" i="44" s="1"/>
  <c r="AA249" i="44"/>
  <c r="AC248" i="44"/>
  <c r="AE247" i="44"/>
  <c r="AJ247" i="44" s="1"/>
  <c r="AA247" i="44"/>
  <c r="AC246" i="44"/>
  <c r="AE245" i="44"/>
  <c r="AJ245" i="44" s="1"/>
  <c r="AA245" i="44"/>
  <c r="AC244" i="44"/>
  <c r="AE243" i="44"/>
  <c r="AJ243" i="44" s="1"/>
  <c r="AA243" i="44"/>
  <c r="AC242" i="44"/>
  <c r="AE241" i="44"/>
  <c r="AJ241" i="44" s="1"/>
  <c r="AA241" i="44"/>
  <c r="AC240" i="44"/>
  <c r="R252" i="44"/>
  <c r="R253" i="44"/>
  <c r="D16" i="45"/>
  <c r="X234" i="44"/>
  <c r="W234" i="44"/>
  <c r="AA234" i="44"/>
  <c r="Z210" i="44"/>
  <c r="AC210" i="44"/>
  <c r="Y166" i="44"/>
  <c r="V166" i="44"/>
  <c r="W150" i="44"/>
  <c r="Z150" i="44"/>
  <c r="W138" i="44"/>
  <c r="V138" i="44"/>
  <c r="Z138" i="44"/>
  <c r="Y106" i="44"/>
  <c r="X106" i="44"/>
  <c r="X86" i="44"/>
  <c r="Z86" i="44"/>
  <c r="AA86" i="44"/>
  <c r="V86" i="44"/>
  <c r="AE86" i="44"/>
  <c r="W86" i="44"/>
  <c r="X74" i="44"/>
  <c r="W74" i="44"/>
  <c r="Z74" i="44"/>
  <c r="AA74" i="44"/>
  <c r="AE74" i="44"/>
  <c r="AJ74" i="44" s="1"/>
  <c r="W62" i="44"/>
  <c r="V62" i="44"/>
  <c r="Z62" i="44"/>
  <c r="W50" i="44"/>
  <c r="V50" i="44"/>
  <c r="Z50" i="44"/>
  <c r="W42" i="44"/>
  <c r="V42" i="44"/>
  <c r="Z42" i="44"/>
  <c r="W30" i="44"/>
  <c r="V30" i="44"/>
  <c r="Z30" i="44"/>
  <c r="W26" i="44"/>
  <c r="V26" i="44"/>
  <c r="Z26" i="44"/>
  <c r="X18" i="44"/>
  <c r="W18" i="44"/>
  <c r="AA18" i="44"/>
  <c r="AE18" i="44"/>
  <c r="AD174" i="44"/>
  <c r="AD162" i="44"/>
  <c r="AD150" i="44"/>
  <c r="AD138" i="44"/>
  <c r="AD82" i="44"/>
  <c r="AD70" i="44"/>
  <c r="AD58" i="44"/>
  <c r="AD46" i="44"/>
  <c r="AD26" i="44"/>
  <c r="V233" i="44"/>
  <c r="AC233" i="44"/>
  <c r="Y225" i="44"/>
  <c r="AE225" i="44"/>
  <c r="AJ225" i="44" s="1"/>
  <c r="W225" i="44"/>
  <c r="X225" i="44"/>
  <c r="Y217" i="44"/>
  <c r="X217" i="44"/>
  <c r="AA217" i="44"/>
  <c r="AE217" i="44"/>
  <c r="AJ217" i="44" s="1"/>
  <c r="Y205" i="44"/>
  <c r="AB205" i="44"/>
  <c r="W205" i="44"/>
  <c r="AE205" i="44"/>
  <c r="AJ205" i="44" s="1"/>
  <c r="X205" i="44"/>
  <c r="V197" i="44"/>
  <c r="Y197" i="44"/>
  <c r="V189" i="44"/>
  <c r="AC189" i="44"/>
  <c r="Y181" i="44"/>
  <c r="W181" i="44"/>
  <c r="AA181" i="44"/>
  <c r="AE181" i="44"/>
  <c r="Y173" i="44"/>
  <c r="X173" i="44"/>
  <c r="AE173" i="44"/>
  <c r="AH173" i="44" s="1"/>
  <c r="AF173" i="44" s="1"/>
  <c r="W173" i="44"/>
  <c r="Y165" i="44"/>
  <c r="X165" i="44"/>
  <c r="AE165" i="44"/>
  <c r="AJ165" i="44" s="1"/>
  <c r="W165" i="44"/>
  <c r="Y157" i="44"/>
  <c r="X157" i="44"/>
  <c r="Y149" i="44"/>
  <c r="X149" i="44"/>
  <c r="X133" i="44"/>
  <c r="W133" i="44"/>
  <c r="AE133" i="44"/>
  <c r="AJ133" i="44" s="1"/>
  <c r="X129" i="44"/>
  <c r="W129" i="44"/>
  <c r="AE129" i="44"/>
  <c r="X121" i="44"/>
  <c r="AA121" i="44"/>
  <c r="AE121" i="44"/>
  <c r="AJ121" i="44" s="1"/>
  <c r="X117" i="44"/>
  <c r="AE117" i="44"/>
  <c r="AJ117" i="44" s="1"/>
  <c r="W117" i="44"/>
  <c r="AA117" i="44"/>
  <c r="X113" i="44"/>
  <c r="AE113" i="44"/>
  <c r="AJ113" i="44" s="1"/>
  <c r="W113" i="44"/>
  <c r="V105" i="44"/>
  <c r="Z105" i="44"/>
  <c r="V97" i="44"/>
  <c r="Z97" i="44"/>
  <c r="V89" i="44"/>
  <c r="X89" i="44"/>
  <c r="Y89" i="44"/>
  <c r="AC89" i="44"/>
  <c r="V85" i="44"/>
  <c r="Y85" i="44"/>
  <c r="AC85" i="44"/>
  <c r="X85" i="44"/>
  <c r="V81" i="44"/>
  <c r="AC81" i="44"/>
  <c r="X81" i="44"/>
  <c r="Y81" i="44"/>
  <c r="V77" i="44"/>
  <c r="X77" i="44"/>
  <c r="Y77" i="44"/>
  <c r="AC77" i="44"/>
  <c r="V73" i="44"/>
  <c r="X73" i="44"/>
  <c r="Y73" i="44"/>
  <c r="AC73" i="44"/>
  <c r="V69" i="44"/>
  <c r="Y69" i="44"/>
  <c r="AC69" i="44"/>
  <c r="Y65" i="44"/>
  <c r="X65" i="44"/>
  <c r="Y61" i="44"/>
  <c r="AB61" i="44"/>
  <c r="X61" i="44"/>
  <c r="Y57" i="44"/>
  <c r="X57" i="44"/>
  <c r="Y53" i="44"/>
  <c r="X53" i="44"/>
  <c r="Y49" i="44"/>
  <c r="X49" i="44"/>
  <c r="Y45" i="44"/>
  <c r="X45" i="44"/>
  <c r="Y41" i="44"/>
  <c r="X41" i="44"/>
  <c r="Y37" i="44"/>
  <c r="AB37" i="44"/>
  <c r="X37" i="44"/>
  <c r="Y33" i="44"/>
  <c r="X33" i="44"/>
  <c r="Y29" i="44"/>
  <c r="X29" i="44"/>
  <c r="Y25" i="44"/>
  <c r="X25" i="44"/>
  <c r="X13" i="44"/>
  <c r="AA13" i="44"/>
  <c r="AE13" i="44"/>
  <c r="W13" i="44"/>
  <c r="Y9" i="44"/>
  <c r="AB9" i="44"/>
  <c r="X9" i="44"/>
  <c r="AE234" i="44"/>
  <c r="AJ234" i="44" s="1"/>
  <c r="AA225" i="44"/>
  <c r="AA173" i="44"/>
  <c r="X69" i="44"/>
  <c r="X21" i="44"/>
  <c r="X238" i="44"/>
  <c r="W238" i="44"/>
  <c r="AA238" i="44"/>
  <c r="AE238" i="44"/>
  <c r="AJ238" i="44" s="1"/>
  <c r="Z226" i="44"/>
  <c r="AC226" i="44"/>
  <c r="X198" i="44"/>
  <c r="W198" i="44"/>
  <c r="AA198" i="44"/>
  <c r="AE198" i="44"/>
  <c r="X194" i="44"/>
  <c r="W194" i="44"/>
  <c r="AA194" i="44"/>
  <c r="AE194" i="44"/>
  <c r="X186" i="44"/>
  <c r="W186" i="44"/>
  <c r="AA186" i="44"/>
  <c r="Y174" i="44"/>
  <c r="V174" i="44"/>
  <c r="Y162" i="44"/>
  <c r="V162" i="44"/>
  <c r="W154" i="44"/>
  <c r="V154" i="44"/>
  <c r="Z154" i="44"/>
  <c r="W142" i="44"/>
  <c r="Z142" i="44"/>
  <c r="V142" i="44"/>
  <c r="Y134" i="44"/>
  <c r="AC134" i="44"/>
  <c r="Y110" i="44"/>
  <c r="X110" i="44"/>
  <c r="Y98" i="44"/>
  <c r="X98" i="44"/>
  <c r="Y90" i="44"/>
  <c r="X90" i="44"/>
  <c r="X78" i="44"/>
  <c r="V78" i="44"/>
  <c r="AE78" i="44"/>
  <c r="AJ78" i="44" s="1"/>
  <c r="W78" i="44"/>
  <c r="Z78" i="44"/>
  <c r="W66" i="44"/>
  <c r="V66" i="44"/>
  <c r="Z66" i="44"/>
  <c r="W58" i="44"/>
  <c r="Z58" i="44"/>
  <c r="W46" i="44"/>
  <c r="V46" i="44"/>
  <c r="Z46" i="44"/>
  <c r="W34" i="44"/>
  <c r="Z34" i="44"/>
  <c r="W22" i="44"/>
  <c r="V22" i="44"/>
  <c r="Z22" i="44"/>
  <c r="W10" i="44"/>
  <c r="V10" i="44"/>
  <c r="Z10" i="44"/>
  <c r="AD170" i="44"/>
  <c r="AD158" i="44"/>
  <c r="AD142" i="44"/>
  <c r="AD78" i="44"/>
  <c r="AD66" i="44"/>
  <c r="AD54" i="44"/>
  <c r="AD38" i="44"/>
  <c r="AD30" i="44"/>
  <c r="V150" i="44"/>
  <c r="V74" i="44"/>
  <c r="V237" i="44"/>
  <c r="Y237" i="44"/>
  <c r="V229" i="44"/>
  <c r="Y229" i="44"/>
  <c r="AC229" i="44"/>
  <c r="Y221" i="44"/>
  <c r="AA221" i="44"/>
  <c r="AE221" i="44"/>
  <c r="W221" i="44"/>
  <c r="Y213" i="44"/>
  <c r="W213" i="44"/>
  <c r="X213" i="44"/>
  <c r="AA213" i="44"/>
  <c r="Y209" i="44"/>
  <c r="AE209" i="44"/>
  <c r="AG209" i="44" s="1"/>
  <c r="W209" i="44"/>
  <c r="X209" i="44"/>
  <c r="V201" i="44"/>
  <c r="Y201" i="44"/>
  <c r="AC201" i="44"/>
  <c r="V193" i="44"/>
  <c r="Y193" i="44"/>
  <c r="V185" i="44"/>
  <c r="AC185" i="44"/>
  <c r="Y177" i="44"/>
  <c r="X177" i="44"/>
  <c r="AB177" i="44"/>
  <c r="W177" i="44"/>
  <c r="AA177" i="44"/>
  <c r="AE177" i="44"/>
  <c r="Y169" i="44"/>
  <c r="X169" i="44"/>
  <c r="AE169" i="44"/>
  <c r="W169" i="44"/>
  <c r="AA169" i="44"/>
  <c r="Y161" i="44"/>
  <c r="X161" i="44"/>
  <c r="AE161" i="44"/>
  <c r="AJ161" i="44" s="1"/>
  <c r="W161" i="44"/>
  <c r="AA161" i="44"/>
  <c r="Y153" i="44"/>
  <c r="X153" i="44"/>
  <c r="Y145" i="44"/>
  <c r="X145" i="44"/>
  <c r="Y141" i="44"/>
  <c r="X141" i="44"/>
  <c r="X125" i="44"/>
  <c r="AA125" i="44"/>
  <c r="W125" i="44"/>
  <c r="AB110" i="44"/>
  <c r="AB106" i="44"/>
  <c r="AB102" i="44"/>
  <c r="AB98" i="44"/>
  <c r="AB90" i="44"/>
  <c r="AB30" i="44"/>
  <c r="AB26" i="44"/>
  <c r="AB22" i="44"/>
  <c r="W224" i="44"/>
  <c r="AC224" i="44"/>
  <c r="V224" i="44"/>
  <c r="Y224" i="44"/>
  <c r="W220" i="44"/>
  <c r="Z220" i="44"/>
  <c r="AC220" i="44"/>
  <c r="V220" i="44"/>
  <c r="W216" i="44"/>
  <c r="Y216" i="44"/>
  <c r="Z216" i="44"/>
  <c r="AC216" i="44"/>
  <c r="W212" i="44"/>
  <c r="V212" i="44"/>
  <c r="Y212" i="44"/>
  <c r="Z212" i="44"/>
  <c r="W208" i="44"/>
  <c r="AC208" i="44"/>
  <c r="V208" i="44"/>
  <c r="Y208" i="44"/>
  <c r="W204" i="44"/>
  <c r="AA204" i="44"/>
  <c r="W196" i="44"/>
  <c r="AA196" i="44"/>
  <c r="W188" i="44"/>
  <c r="AA188" i="44"/>
  <c r="W180" i="44"/>
  <c r="V180" i="44"/>
  <c r="Z180" i="44"/>
  <c r="Y180" i="44"/>
  <c r="AC180" i="44"/>
  <c r="W176" i="44"/>
  <c r="Y176" i="44"/>
  <c r="AC176" i="44"/>
  <c r="V176" i="44"/>
  <c r="W172" i="44"/>
  <c r="Y172" i="44"/>
  <c r="AC172" i="44"/>
  <c r="V172" i="44"/>
  <c r="Z172" i="44"/>
  <c r="W168" i="44"/>
  <c r="Y168" i="44"/>
  <c r="AC168" i="44"/>
  <c r="V168" i="44"/>
  <c r="W164" i="44"/>
  <c r="Y164" i="44"/>
  <c r="AC164" i="44"/>
  <c r="V164" i="44"/>
  <c r="Z164" i="44"/>
  <c r="W160" i="44"/>
  <c r="Y160" i="44"/>
  <c r="AC160" i="44"/>
  <c r="V160" i="44"/>
  <c r="W156" i="44"/>
  <c r="V156" i="44"/>
  <c r="W152" i="44"/>
  <c r="Z152" i="44"/>
  <c r="V152" i="44"/>
  <c r="W148" i="44"/>
  <c r="V148" i="44"/>
  <c r="Z148" i="44"/>
  <c r="W144" i="44"/>
  <c r="Z144" i="44"/>
  <c r="W140" i="44"/>
  <c r="V140" i="44"/>
  <c r="Z140" i="44"/>
  <c r="W136" i="44"/>
  <c r="Z136" i="44"/>
  <c r="V136" i="44"/>
  <c r="V132" i="44"/>
  <c r="Y132" i="44"/>
  <c r="AC132" i="44"/>
  <c r="V128" i="44"/>
  <c r="Y128" i="44"/>
  <c r="AC128" i="44"/>
  <c r="V124" i="44"/>
  <c r="AC124" i="44"/>
  <c r="Y124" i="44"/>
  <c r="V120" i="44"/>
  <c r="Y120" i="44"/>
  <c r="AC120" i="44"/>
  <c r="V116" i="44"/>
  <c r="Y116" i="44"/>
  <c r="AC116" i="44"/>
  <c r="Y112" i="44"/>
  <c r="X112" i="44"/>
  <c r="Y108" i="44"/>
  <c r="X108" i="44"/>
  <c r="Y104" i="44"/>
  <c r="X104" i="44"/>
  <c r="Y100" i="44"/>
  <c r="X100" i="44"/>
  <c r="Y96" i="44"/>
  <c r="X96" i="44"/>
  <c r="Y92" i="44"/>
  <c r="X92" i="44"/>
  <c r="V88" i="44"/>
  <c r="W88" i="44"/>
  <c r="V84" i="44"/>
  <c r="W84" i="44"/>
  <c r="AE84" i="44"/>
  <c r="AJ84" i="44" s="1"/>
  <c r="W80" i="44"/>
  <c r="AE80" i="44"/>
  <c r="AJ80" i="44" s="1"/>
  <c r="V80" i="44"/>
  <c r="AE76" i="44"/>
  <c r="AJ76" i="44" s="1"/>
  <c r="V76" i="44"/>
  <c r="W76" i="44"/>
  <c r="V72" i="44"/>
  <c r="W72" i="44"/>
  <c r="AE72" i="44"/>
  <c r="V68" i="44"/>
  <c r="W68" i="44"/>
  <c r="AE68" i="44"/>
  <c r="AJ68" i="44" s="1"/>
  <c r="W64" i="44"/>
  <c r="Z64" i="44"/>
  <c r="V64" i="44"/>
  <c r="W60" i="44"/>
  <c r="V60" i="44"/>
  <c r="Z60" i="44"/>
  <c r="W56" i="44"/>
  <c r="V56" i="44"/>
  <c r="Z56" i="44"/>
  <c r="W52" i="44"/>
  <c r="Z52" i="44"/>
  <c r="V52" i="44"/>
  <c r="W48" i="44"/>
  <c r="V48" i="44"/>
  <c r="Z48" i="44"/>
  <c r="W44" i="44"/>
  <c r="V44" i="44"/>
  <c r="Z44" i="44"/>
  <c r="W40" i="44"/>
  <c r="Z40" i="44"/>
  <c r="V40" i="44"/>
  <c r="W36" i="44"/>
  <c r="V36" i="44"/>
  <c r="Z36" i="44"/>
  <c r="W32" i="44"/>
  <c r="V32" i="44"/>
  <c r="Z32" i="44"/>
  <c r="W28" i="44"/>
  <c r="Z28" i="44"/>
  <c r="V28" i="44"/>
  <c r="W24" i="44"/>
  <c r="V24" i="44"/>
  <c r="Z24" i="44"/>
  <c r="W20" i="44"/>
  <c r="V20" i="44"/>
  <c r="Z20" i="44"/>
  <c r="V16" i="44"/>
  <c r="X16" i="44"/>
  <c r="Y16" i="44"/>
  <c r="AC16" i="44"/>
  <c r="W8" i="44"/>
  <c r="V8" i="44"/>
  <c r="Z8" i="44"/>
  <c r="AD224" i="44"/>
  <c r="AD220" i="44"/>
  <c r="AD216" i="44"/>
  <c r="AD212" i="44"/>
  <c r="AD208" i="44"/>
  <c r="AD180" i="44"/>
  <c r="AD176" i="44"/>
  <c r="AD172" i="44"/>
  <c r="AD168" i="44"/>
  <c r="AD164" i="44"/>
  <c r="AD160" i="44"/>
  <c r="Y233" i="44"/>
  <c r="Z224" i="44"/>
  <c r="Z218" i="44"/>
  <c r="AC212" i="44"/>
  <c r="AC206" i="44"/>
  <c r="X181" i="44"/>
  <c r="W171" i="44"/>
  <c r="Z160" i="44"/>
  <c r="X137" i="44"/>
  <c r="W121" i="44"/>
  <c r="V58" i="44"/>
  <c r="X230" i="44"/>
  <c r="AE230" i="44"/>
  <c r="W230" i="44"/>
  <c r="Z214" i="44"/>
  <c r="AC214" i="44"/>
  <c r="X202" i="44"/>
  <c r="AA202" i="44"/>
  <c r="AE202" i="44"/>
  <c r="AJ202" i="44" s="1"/>
  <c r="X190" i="44"/>
  <c r="W190" i="44"/>
  <c r="AA190" i="44"/>
  <c r="X182" i="44"/>
  <c r="W182" i="44"/>
  <c r="AE182" i="44"/>
  <c r="AJ182" i="44" s="1"/>
  <c r="AA182" i="44"/>
  <c r="Y170" i="44"/>
  <c r="V170" i="44"/>
  <c r="W158" i="44"/>
  <c r="Z158" i="44"/>
  <c r="V158" i="44"/>
  <c r="W146" i="44"/>
  <c r="V146" i="44"/>
  <c r="Z146" i="44"/>
  <c r="Y102" i="44"/>
  <c r="X102" i="44"/>
  <c r="Y94" i="44"/>
  <c r="AB94" i="44"/>
  <c r="X94" i="44"/>
  <c r="X82" i="44"/>
  <c r="AA82" i="44"/>
  <c r="V82" i="44"/>
  <c r="AE82" i="44"/>
  <c r="AJ82" i="44" s="1"/>
  <c r="W82" i="44"/>
  <c r="Z82" i="44"/>
  <c r="X70" i="44"/>
  <c r="Z70" i="44"/>
  <c r="AA70" i="44"/>
  <c r="V70" i="44"/>
  <c r="AE70" i="44"/>
  <c r="W70" i="44"/>
  <c r="W54" i="44"/>
  <c r="V54" i="44"/>
  <c r="Z54" i="44"/>
  <c r="W38" i="44"/>
  <c r="V38" i="44"/>
  <c r="Z38" i="44"/>
  <c r="AD178" i="44"/>
  <c r="AD166" i="44"/>
  <c r="AD154" i="44"/>
  <c r="AD146" i="44"/>
  <c r="AD86" i="44"/>
  <c r="AD74" i="44"/>
  <c r="AD62" i="44"/>
  <c r="AD50" i="44"/>
  <c r="AD42" i="44"/>
  <c r="AD34" i="44"/>
  <c r="AD22" i="44"/>
  <c r="AD10" i="44"/>
  <c r="V239" i="44"/>
  <c r="AC239" i="44"/>
  <c r="V235" i="44"/>
  <c r="Y235" i="44"/>
  <c r="AC235" i="44"/>
  <c r="V231" i="44"/>
  <c r="Y231" i="44"/>
  <c r="AC231" i="44"/>
  <c r="W219" i="44"/>
  <c r="AA219" i="44"/>
  <c r="V203" i="44"/>
  <c r="Y203" i="44"/>
  <c r="V199" i="44"/>
  <c r="AC199" i="44"/>
  <c r="V195" i="44"/>
  <c r="AC195" i="44"/>
  <c r="V191" i="44"/>
  <c r="Y191" i="44"/>
  <c r="AC191" i="44"/>
  <c r="V187" i="44"/>
  <c r="Y187" i="44"/>
  <c r="AC187" i="44"/>
  <c r="V183" i="44"/>
  <c r="AC183" i="44"/>
  <c r="Y183" i="44"/>
  <c r="AA179" i="44"/>
  <c r="W179" i="44"/>
  <c r="AE179" i="44"/>
  <c r="AJ179" i="44" s="1"/>
  <c r="AE175" i="44"/>
  <c r="AH175" i="44" s="1"/>
  <c r="AF175" i="44" s="1"/>
  <c r="W175" i="44"/>
  <c r="AA167" i="44"/>
  <c r="AE167" i="44"/>
  <c r="W167" i="44"/>
  <c r="AA163" i="44"/>
  <c r="AE163" i="44"/>
  <c r="AJ163" i="44" s="1"/>
  <c r="AE159" i="44"/>
  <c r="AJ159" i="44" s="1"/>
  <c r="W159" i="44"/>
  <c r="X135" i="44"/>
  <c r="W135" i="44"/>
  <c r="AE135" i="44"/>
  <c r="AA135" i="44"/>
  <c r="X131" i="44"/>
  <c r="AA131" i="44"/>
  <c r="W131" i="44"/>
  <c r="AE131" i="44"/>
  <c r="X127" i="44"/>
  <c r="AA127" i="44"/>
  <c r="W127" i="44"/>
  <c r="AE127" i="44"/>
  <c r="X123" i="44"/>
  <c r="AE123" i="44"/>
  <c r="AJ123" i="44" s="1"/>
  <c r="W123" i="44"/>
  <c r="AA123" i="44"/>
  <c r="X119" i="44"/>
  <c r="AE119" i="44"/>
  <c r="AJ119" i="44" s="1"/>
  <c r="W119" i="44"/>
  <c r="AA119" i="44"/>
  <c r="X115" i="44"/>
  <c r="W115" i="44"/>
  <c r="AA115" i="44"/>
  <c r="AE115" i="44"/>
  <c r="W111" i="44"/>
  <c r="Z111" i="44"/>
  <c r="V111" i="44"/>
  <c r="W107" i="44"/>
  <c r="Z107" i="44"/>
  <c r="V107" i="44"/>
  <c r="W103" i="44"/>
  <c r="V103" i="44"/>
  <c r="Z103" i="44"/>
  <c r="W99" i="44"/>
  <c r="V99" i="44"/>
  <c r="W95" i="44"/>
  <c r="V95" i="44"/>
  <c r="Z95" i="44"/>
  <c r="W91" i="44"/>
  <c r="V91" i="44"/>
  <c r="Z91" i="44"/>
  <c r="AC87" i="44"/>
  <c r="Y87" i="44"/>
  <c r="X87" i="44"/>
  <c r="AC83" i="44"/>
  <c r="X83" i="44"/>
  <c r="AC79" i="44"/>
  <c r="X79" i="44"/>
  <c r="Y79" i="44"/>
  <c r="AC75" i="44"/>
  <c r="X75" i="44"/>
  <c r="Y75" i="44"/>
  <c r="AC71" i="44"/>
  <c r="Y71" i="44"/>
  <c r="X71" i="44"/>
  <c r="Y239" i="44"/>
  <c r="AA230" i="44"/>
  <c r="AC222" i="44"/>
  <c r="W217" i="44"/>
  <c r="AA211" i="44"/>
  <c r="AA205" i="44"/>
  <c r="AC197" i="44"/>
  <c r="Y189" i="44"/>
  <c r="Y178" i="44"/>
  <c r="Z168" i="44"/>
  <c r="Z156" i="44"/>
  <c r="AA133" i="44"/>
  <c r="AA113" i="44"/>
  <c r="AA78" i="44"/>
  <c r="AB45" i="44"/>
  <c r="AD156" i="44"/>
  <c r="AD152" i="44"/>
  <c r="AD148" i="44"/>
  <c r="AD144" i="44"/>
  <c r="AD140" i="44"/>
  <c r="AD136" i="44"/>
  <c r="AD88" i="44"/>
  <c r="AD84" i="44"/>
  <c r="AD80" i="44"/>
  <c r="AD76" i="44"/>
  <c r="AD72" i="44"/>
  <c r="AD68" i="44"/>
  <c r="AD64" i="44"/>
  <c r="AD60" i="44"/>
  <c r="AD56" i="44"/>
  <c r="AD52" i="44"/>
  <c r="AD48" i="44"/>
  <c r="AD44" i="44"/>
  <c r="AD40" i="44"/>
  <c r="AD36" i="44"/>
  <c r="AD32" i="44"/>
  <c r="AD28" i="44"/>
  <c r="AD24" i="44"/>
  <c r="AD20" i="44"/>
  <c r="AD8" i="44"/>
  <c r="V19" i="44"/>
  <c r="AC19" i="44"/>
  <c r="X15" i="44"/>
  <c r="Y15" i="44"/>
  <c r="AE15" i="44"/>
  <c r="Z15" i="44"/>
  <c r="V15" i="44"/>
  <c r="AA15" i="44"/>
  <c r="AD111" i="44"/>
  <c r="AD107" i="44"/>
  <c r="AD103" i="44"/>
  <c r="AD99" i="44"/>
  <c r="AD95" i="44"/>
  <c r="AD91" i="44"/>
  <c r="AD15" i="44"/>
  <c r="AC15" i="44"/>
  <c r="AG213" i="44"/>
  <c r="AG179" i="44"/>
  <c r="P100" i="44"/>
  <c r="R92" i="44"/>
  <c r="AB155" i="44"/>
  <c r="AB147" i="44"/>
  <c r="AB139" i="44"/>
  <c r="AG5" i="44"/>
  <c r="AH5" i="44"/>
  <c r="AF5" i="44" s="1"/>
  <c r="AB221" i="44"/>
  <c r="AB213" i="44"/>
  <c r="AB181" i="44"/>
  <c r="AB161" i="44"/>
  <c r="AB165" i="44"/>
  <c r="AB173" i="44"/>
  <c r="AB149" i="44"/>
  <c r="AB96" i="44"/>
  <c r="AB63" i="44"/>
  <c r="AB55" i="44"/>
  <c r="P57" i="44"/>
  <c r="AH234" i="44"/>
  <c r="AF234" i="44" s="1"/>
  <c r="AH238" i="44"/>
  <c r="AF238" i="44" s="1"/>
  <c r="W236" i="44"/>
  <c r="AB239" i="44"/>
  <c r="X239" i="44"/>
  <c r="AD238" i="44"/>
  <c r="Z238" i="44"/>
  <c r="V238" i="44"/>
  <c r="AB237" i="44"/>
  <c r="X237" i="44"/>
  <c r="AD236" i="44"/>
  <c r="Z236" i="44"/>
  <c r="V236" i="44"/>
  <c r="AB235" i="44"/>
  <c r="X235" i="44"/>
  <c r="AD234" i="44"/>
  <c r="Z234" i="44"/>
  <c r="V234" i="44"/>
  <c r="AB233" i="44"/>
  <c r="X233" i="44"/>
  <c r="AD232" i="44"/>
  <c r="Z232" i="44"/>
  <c r="V232" i="44"/>
  <c r="AB231" i="44"/>
  <c r="X231" i="44"/>
  <c r="AD230" i="44"/>
  <c r="Z230" i="44"/>
  <c r="V230" i="44"/>
  <c r="AB229" i="44"/>
  <c r="X229" i="44"/>
  <c r="AD228" i="44"/>
  <c r="Z228" i="44"/>
  <c r="V228" i="44"/>
  <c r="AE232" i="44"/>
  <c r="AJ232" i="44" s="1"/>
  <c r="AE228" i="44"/>
  <c r="AJ228" i="44" s="1"/>
  <c r="W228" i="44"/>
  <c r="AG238" i="44"/>
  <c r="AG234" i="44"/>
  <c r="AG230" i="44"/>
  <c r="AE239" i="44"/>
  <c r="AJ239" i="44" s="1"/>
  <c r="AA239" i="44"/>
  <c r="W239" i="44"/>
  <c r="AC238" i="44"/>
  <c r="Y238" i="44"/>
  <c r="AE237" i="44"/>
  <c r="AJ237" i="44" s="1"/>
  <c r="AA237" i="44"/>
  <c r="W237" i="44"/>
  <c r="AC236" i="44"/>
  <c r="Y236" i="44"/>
  <c r="AE235" i="44"/>
  <c r="AJ235" i="44" s="1"/>
  <c r="AA235" i="44"/>
  <c r="W235" i="44"/>
  <c r="AC234" i="44"/>
  <c r="Y234" i="44"/>
  <c r="AE233" i="44"/>
  <c r="AJ233" i="44" s="1"/>
  <c r="AA233" i="44"/>
  <c r="W233" i="44"/>
  <c r="AC232" i="44"/>
  <c r="Y232" i="44"/>
  <c r="AE231" i="44"/>
  <c r="AJ231" i="44" s="1"/>
  <c r="AA231" i="44"/>
  <c r="W231" i="44"/>
  <c r="AC230" i="44"/>
  <c r="Y230" i="44"/>
  <c r="AE229" i="44"/>
  <c r="AJ229" i="44" s="1"/>
  <c r="AA229" i="44"/>
  <c r="W229" i="44"/>
  <c r="AC228" i="44"/>
  <c r="Y228" i="44"/>
  <c r="AE236" i="44"/>
  <c r="AJ236" i="44" s="1"/>
  <c r="AA236" i="44"/>
  <c r="AA232" i="44"/>
  <c r="W232" i="44"/>
  <c r="AA228" i="44"/>
  <c r="AD239" i="44"/>
  <c r="Z239" i="44"/>
  <c r="AB238" i="44"/>
  <c r="AD237" i="44"/>
  <c r="Z237" i="44"/>
  <c r="AB236" i="44"/>
  <c r="AD235" i="44"/>
  <c r="Z235" i="44"/>
  <c r="AB234" i="44"/>
  <c r="AD233" i="44"/>
  <c r="Z233" i="44"/>
  <c r="AB232" i="44"/>
  <c r="AD231" i="44"/>
  <c r="Z231" i="44"/>
  <c r="AB230" i="44"/>
  <c r="AD229" i="44"/>
  <c r="Z229" i="44"/>
  <c r="AB228" i="44"/>
  <c r="AH225" i="44"/>
  <c r="AF225" i="44" s="1"/>
  <c r="AH205" i="44"/>
  <c r="AF205" i="44" s="1"/>
  <c r="AG225" i="44"/>
  <c r="AG217" i="44"/>
  <c r="Y223" i="44"/>
  <c r="AC223" i="44"/>
  <c r="V223" i="44"/>
  <c r="Z223" i="44"/>
  <c r="AD223" i="44"/>
  <c r="Y215" i="44"/>
  <c r="AC215" i="44"/>
  <c r="V215" i="44"/>
  <c r="Z215" i="44"/>
  <c r="AD215" i="44"/>
  <c r="Y207" i="44"/>
  <c r="AC207" i="44"/>
  <c r="V207" i="44"/>
  <c r="Z207" i="44"/>
  <c r="AD207" i="44"/>
  <c r="X223" i="44"/>
  <c r="X211" i="44"/>
  <c r="W226" i="44"/>
  <c r="AA226" i="44"/>
  <c r="AE226" i="44"/>
  <c r="AJ226" i="44" s="1"/>
  <c r="X226" i="44"/>
  <c r="AB226" i="44"/>
  <c r="W222" i="44"/>
  <c r="AA222" i="44"/>
  <c r="AE222" i="44"/>
  <c r="AJ222" i="44" s="1"/>
  <c r="X222" i="44"/>
  <c r="AB222" i="44"/>
  <c r="W218" i="44"/>
  <c r="AA218" i="44"/>
  <c r="AE218" i="44"/>
  <c r="AJ218" i="44" s="1"/>
  <c r="X218" i="44"/>
  <c r="AB218" i="44"/>
  <c r="W214" i="44"/>
  <c r="AA214" i="44"/>
  <c r="AE214" i="44"/>
  <c r="AJ214" i="44" s="1"/>
  <c r="X214" i="44"/>
  <c r="AB214" i="44"/>
  <c r="W210" i="44"/>
  <c r="AA210" i="44"/>
  <c r="AE210" i="44"/>
  <c r="AJ210" i="44" s="1"/>
  <c r="X210" i="44"/>
  <c r="AB210" i="44"/>
  <c r="W206" i="44"/>
  <c r="AA206" i="44"/>
  <c r="AE206" i="44"/>
  <c r="AJ206" i="44" s="1"/>
  <c r="X206" i="44"/>
  <c r="AB206" i="44"/>
  <c r="AE227" i="44"/>
  <c r="AJ227" i="44" s="1"/>
  <c r="Y226" i="44"/>
  <c r="AE223" i="44"/>
  <c r="AJ223" i="44" s="1"/>
  <c r="W223" i="44"/>
  <c r="Y222" i="44"/>
  <c r="AE219" i="44"/>
  <c r="AJ219" i="44" s="1"/>
  <c r="Y218" i="44"/>
  <c r="AE215" i="44"/>
  <c r="AJ215" i="44" s="1"/>
  <c r="W215" i="44"/>
  <c r="Y214" i="44"/>
  <c r="AE211" i="44"/>
  <c r="AJ211" i="44" s="1"/>
  <c r="Y210" i="44"/>
  <c r="AE207" i="44"/>
  <c r="AJ207" i="44" s="1"/>
  <c r="W207" i="44"/>
  <c r="Y206" i="44"/>
  <c r="AH221" i="44"/>
  <c r="AF221" i="44" s="1"/>
  <c r="AH213" i="44"/>
  <c r="AF213" i="44" s="1"/>
  <c r="Y227" i="44"/>
  <c r="AC227" i="44"/>
  <c r="V227" i="44"/>
  <c r="Z227" i="44"/>
  <c r="AD227" i="44"/>
  <c r="Y219" i="44"/>
  <c r="AC219" i="44"/>
  <c r="V219" i="44"/>
  <c r="Z219" i="44"/>
  <c r="AD219" i="44"/>
  <c r="Y211" i="44"/>
  <c r="AC211" i="44"/>
  <c r="V211" i="44"/>
  <c r="Z211" i="44"/>
  <c r="AD211" i="44"/>
  <c r="X227" i="44"/>
  <c r="X219" i="44"/>
  <c r="X215" i="44"/>
  <c r="X207" i="44"/>
  <c r="AG205" i="44"/>
  <c r="AB227" i="44"/>
  <c r="AD226" i="44"/>
  <c r="V226" i="44"/>
  <c r="AB223" i="44"/>
  <c r="AD222" i="44"/>
  <c r="V222" i="44"/>
  <c r="AB219" i="44"/>
  <c r="AD218" i="44"/>
  <c r="V218" i="44"/>
  <c r="AB215" i="44"/>
  <c r="AD214" i="44"/>
  <c r="V214" i="44"/>
  <c r="AB211" i="44"/>
  <c r="AD210" i="44"/>
  <c r="V210" i="44"/>
  <c r="AB207" i="44"/>
  <c r="AD206" i="44"/>
  <c r="V206" i="44"/>
  <c r="AD225" i="44"/>
  <c r="Z225" i="44"/>
  <c r="V225" i="44"/>
  <c r="AB224" i="44"/>
  <c r="X224" i="44"/>
  <c r="AD221" i="44"/>
  <c r="Z221" i="44"/>
  <c r="V221" i="44"/>
  <c r="AB220" i="44"/>
  <c r="X220" i="44"/>
  <c r="AD217" i="44"/>
  <c r="Z217" i="44"/>
  <c r="V217" i="44"/>
  <c r="AB216" i="44"/>
  <c r="X216" i="44"/>
  <c r="AD213" i="44"/>
  <c r="Z213" i="44"/>
  <c r="V213" i="44"/>
  <c r="AB212" i="44"/>
  <c r="X212" i="44"/>
  <c r="AD209" i="44"/>
  <c r="Z209" i="44"/>
  <c r="V209" i="44"/>
  <c r="AB208" i="44"/>
  <c r="X208" i="44"/>
  <c r="AD205" i="44"/>
  <c r="Z205" i="44"/>
  <c r="V205" i="44"/>
  <c r="AC225" i="44"/>
  <c r="AE224" i="44"/>
  <c r="AJ224" i="44" s="1"/>
  <c r="AA224" i="44"/>
  <c r="AC221" i="44"/>
  <c r="AE220" i="44"/>
  <c r="AJ220" i="44" s="1"/>
  <c r="AA220" i="44"/>
  <c r="AC217" i="44"/>
  <c r="AE216" i="44"/>
  <c r="AJ216" i="44" s="1"/>
  <c r="AA216" i="44"/>
  <c r="AC213" i="44"/>
  <c r="AE212" i="44"/>
  <c r="AJ212" i="44" s="1"/>
  <c r="AA212" i="44"/>
  <c r="AC209" i="44"/>
  <c r="AE208" i="44"/>
  <c r="AJ208" i="44" s="1"/>
  <c r="AA208" i="44"/>
  <c r="AC205" i="44"/>
  <c r="AH202" i="44"/>
  <c r="AF202" i="44" s="1"/>
  <c r="AH186" i="44"/>
  <c r="AF186" i="44" s="1"/>
  <c r="AG186" i="44"/>
  <c r="AE200" i="44"/>
  <c r="AJ200" i="44" s="1"/>
  <c r="AE192" i="44"/>
  <c r="AJ192" i="44" s="1"/>
  <c r="AE184" i="44"/>
  <c r="AJ184" i="44" s="1"/>
  <c r="AH198" i="44"/>
  <c r="AF198" i="44" s="1"/>
  <c r="AH190" i="44"/>
  <c r="AF190" i="44" s="1"/>
  <c r="AG190" i="44"/>
  <c r="AH182" i="44"/>
  <c r="AF182" i="44" s="1"/>
  <c r="AG182" i="44"/>
  <c r="X204" i="44"/>
  <c r="AB204" i="44"/>
  <c r="Y204" i="44"/>
  <c r="AC204" i="44"/>
  <c r="V204" i="44"/>
  <c r="Z204" i="44"/>
  <c r="AD204" i="44"/>
  <c r="X200" i="44"/>
  <c r="AB200" i="44"/>
  <c r="Y200" i="44"/>
  <c r="AC200" i="44"/>
  <c r="V200" i="44"/>
  <c r="Z200" i="44"/>
  <c r="AD200" i="44"/>
  <c r="X196" i="44"/>
  <c r="AB196" i="44"/>
  <c r="Y196" i="44"/>
  <c r="AC196" i="44"/>
  <c r="V196" i="44"/>
  <c r="Z196" i="44"/>
  <c r="AD196" i="44"/>
  <c r="X192" i="44"/>
  <c r="AB192" i="44"/>
  <c r="Y192" i="44"/>
  <c r="AC192" i="44"/>
  <c r="V192" i="44"/>
  <c r="Z192" i="44"/>
  <c r="AD192" i="44"/>
  <c r="X188" i="44"/>
  <c r="AB188" i="44"/>
  <c r="Y188" i="44"/>
  <c r="AC188" i="44"/>
  <c r="V188" i="44"/>
  <c r="Z188" i="44"/>
  <c r="AD188" i="44"/>
  <c r="X184" i="44"/>
  <c r="AB184" i="44"/>
  <c r="Y184" i="44"/>
  <c r="AC184" i="44"/>
  <c r="V184" i="44"/>
  <c r="Z184" i="44"/>
  <c r="AD184" i="44"/>
  <c r="AE204" i="44"/>
  <c r="AJ204" i="44" s="1"/>
  <c r="W200" i="44"/>
  <c r="AE196" i="44"/>
  <c r="AJ196" i="44" s="1"/>
  <c r="W192" i="44"/>
  <c r="AE188" i="44"/>
  <c r="AJ188" i="44" s="1"/>
  <c r="W184" i="44"/>
  <c r="AG202" i="44"/>
  <c r="AB203" i="44"/>
  <c r="X203" i="44"/>
  <c r="AD202" i="44"/>
  <c r="Z202" i="44"/>
  <c r="V202" i="44"/>
  <c r="AB201" i="44"/>
  <c r="X201" i="44"/>
  <c r="AB199" i="44"/>
  <c r="X199" i="44"/>
  <c r="AD198" i="44"/>
  <c r="Z198" i="44"/>
  <c r="V198" i="44"/>
  <c r="AB197" i="44"/>
  <c r="X197" i="44"/>
  <c r="AB195" i="44"/>
  <c r="X195" i="44"/>
  <c r="AD194" i="44"/>
  <c r="Z194" i="44"/>
  <c r="V194" i="44"/>
  <c r="AB193" i="44"/>
  <c r="X193" i="44"/>
  <c r="AB191" i="44"/>
  <c r="X191" i="44"/>
  <c r="AD190" i="44"/>
  <c r="Z190" i="44"/>
  <c r="V190" i="44"/>
  <c r="AB189" i="44"/>
  <c r="X189" i="44"/>
  <c r="AB187" i="44"/>
  <c r="X187" i="44"/>
  <c r="AD186" i="44"/>
  <c r="Z186" i="44"/>
  <c r="V186" i="44"/>
  <c r="AB185" i="44"/>
  <c r="X185" i="44"/>
  <c r="AB183" i="44"/>
  <c r="X183" i="44"/>
  <c r="AD182" i="44"/>
  <c r="Z182" i="44"/>
  <c r="V182" i="44"/>
  <c r="AE203" i="44"/>
  <c r="AJ203" i="44" s="1"/>
  <c r="AA203" i="44"/>
  <c r="W203" i="44"/>
  <c r="AC202" i="44"/>
  <c r="Y202" i="44"/>
  <c r="AE201" i="44"/>
  <c r="AJ201" i="44" s="1"/>
  <c r="AA201" i="44"/>
  <c r="W201" i="44"/>
  <c r="AE199" i="44"/>
  <c r="AJ199" i="44" s="1"/>
  <c r="AA199" i="44"/>
  <c r="W199" i="44"/>
  <c r="AC198" i="44"/>
  <c r="Y198" i="44"/>
  <c r="AE197" i="44"/>
  <c r="AJ197" i="44" s="1"/>
  <c r="AA197" i="44"/>
  <c r="W197" i="44"/>
  <c r="AE195" i="44"/>
  <c r="AJ195" i="44" s="1"/>
  <c r="AA195" i="44"/>
  <c r="W195" i="44"/>
  <c r="AC194" i="44"/>
  <c r="Y194" i="44"/>
  <c r="AE193" i="44"/>
  <c r="AJ193" i="44" s="1"/>
  <c r="AA193" i="44"/>
  <c r="W193" i="44"/>
  <c r="AE191" i="44"/>
  <c r="AJ191" i="44" s="1"/>
  <c r="AA191" i="44"/>
  <c r="W191" i="44"/>
  <c r="AC190" i="44"/>
  <c r="Y190" i="44"/>
  <c r="AE189" i="44"/>
  <c r="AJ189" i="44" s="1"/>
  <c r="AA189" i="44"/>
  <c r="W189" i="44"/>
  <c r="AE187" i="44"/>
  <c r="AJ187" i="44" s="1"/>
  <c r="AA187" i="44"/>
  <c r="W187" i="44"/>
  <c r="AC186" i="44"/>
  <c r="Y186" i="44"/>
  <c r="AE185" i="44"/>
  <c r="AJ185" i="44" s="1"/>
  <c r="AA185" i="44"/>
  <c r="W185" i="44"/>
  <c r="AE183" i="44"/>
  <c r="AJ183" i="44" s="1"/>
  <c r="AA183" i="44"/>
  <c r="W183" i="44"/>
  <c r="AC182" i="44"/>
  <c r="Y182" i="44"/>
  <c r="AD203" i="44"/>
  <c r="Z203" i="44"/>
  <c r="AB202" i="44"/>
  <c r="AD201" i="44"/>
  <c r="Z201" i="44"/>
  <c r="AD199" i="44"/>
  <c r="Z199" i="44"/>
  <c r="AB198" i="44"/>
  <c r="AD197" i="44"/>
  <c r="Z197" i="44"/>
  <c r="AD195" i="44"/>
  <c r="Z195" i="44"/>
  <c r="AB194" i="44"/>
  <c r="AD193" i="44"/>
  <c r="Z193" i="44"/>
  <c r="AD191" i="44"/>
  <c r="Z191" i="44"/>
  <c r="AB190" i="44"/>
  <c r="AD189" i="44"/>
  <c r="Z189" i="44"/>
  <c r="AD187" i="44"/>
  <c r="Z187" i="44"/>
  <c r="AB186" i="44"/>
  <c r="AD185" i="44"/>
  <c r="Z185" i="44"/>
  <c r="AD183" i="44"/>
  <c r="Z183" i="44"/>
  <c r="AB182" i="44"/>
  <c r="AG163" i="44"/>
  <c r="AG159" i="44"/>
  <c r="Y175" i="44"/>
  <c r="AC175" i="44"/>
  <c r="V175" i="44"/>
  <c r="Z175" i="44"/>
  <c r="AD175" i="44"/>
  <c r="Y171" i="44"/>
  <c r="AC171" i="44"/>
  <c r="V171" i="44"/>
  <c r="Z171" i="44"/>
  <c r="AD171" i="44"/>
  <c r="Y159" i="44"/>
  <c r="AC159" i="44"/>
  <c r="V159" i="44"/>
  <c r="Z159" i="44"/>
  <c r="AD159" i="44"/>
  <c r="AB179" i="44"/>
  <c r="AB175" i="44"/>
  <c r="AB171" i="44"/>
  <c r="AB167" i="44"/>
  <c r="AB159" i="44"/>
  <c r="W178" i="44"/>
  <c r="AA178" i="44"/>
  <c r="AE178" i="44"/>
  <c r="AJ178" i="44" s="1"/>
  <c r="X178" i="44"/>
  <c r="AB178" i="44"/>
  <c r="W174" i="44"/>
  <c r="AA174" i="44"/>
  <c r="AE174" i="44"/>
  <c r="AJ174" i="44" s="1"/>
  <c r="X174" i="44"/>
  <c r="AB174" i="44"/>
  <c r="W170" i="44"/>
  <c r="AA170" i="44"/>
  <c r="AE170" i="44"/>
  <c r="AJ170" i="44" s="1"/>
  <c r="X170" i="44"/>
  <c r="AB170" i="44"/>
  <c r="W166" i="44"/>
  <c r="AA166" i="44"/>
  <c r="AE166" i="44"/>
  <c r="AJ166" i="44" s="1"/>
  <c r="X166" i="44"/>
  <c r="AB166" i="44"/>
  <c r="W162" i="44"/>
  <c r="AA162" i="44"/>
  <c r="AE162" i="44"/>
  <c r="AJ162" i="44" s="1"/>
  <c r="X162" i="44"/>
  <c r="AB162" i="44"/>
  <c r="AC178" i="44"/>
  <c r="AA175" i="44"/>
  <c r="AC174" i="44"/>
  <c r="AA171" i="44"/>
  <c r="AC170" i="44"/>
  <c r="AC166" i="44"/>
  <c r="AG165" i="44"/>
  <c r="AH165" i="44"/>
  <c r="AF165" i="44" s="1"/>
  <c r="AC162" i="44"/>
  <c r="AG161" i="44"/>
  <c r="AA159" i="44"/>
  <c r="Y179" i="44"/>
  <c r="AC179" i="44"/>
  <c r="V179" i="44"/>
  <c r="Z179" i="44"/>
  <c r="AD179" i="44"/>
  <c r="Y167" i="44"/>
  <c r="AC167" i="44"/>
  <c r="V167" i="44"/>
  <c r="Z167" i="44"/>
  <c r="AD167" i="44"/>
  <c r="Y163" i="44"/>
  <c r="AC163" i="44"/>
  <c r="V163" i="44"/>
  <c r="Z163" i="44"/>
  <c r="AD163" i="44"/>
  <c r="AB163" i="44"/>
  <c r="X179" i="44"/>
  <c r="Z178" i="44"/>
  <c r="X175" i="44"/>
  <c r="Z174" i="44"/>
  <c r="X171" i="44"/>
  <c r="Z170" i="44"/>
  <c r="X167" i="44"/>
  <c r="Z166" i="44"/>
  <c r="X163" i="44"/>
  <c r="AH163" i="44" s="1"/>
  <c r="AF163" i="44" s="1"/>
  <c r="Z162" i="44"/>
  <c r="X159" i="44"/>
  <c r="AH159" i="44" s="1"/>
  <c r="AF159" i="44" s="1"/>
  <c r="AH181" i="44"/>
  <c r="AF181" i="44" s="1"/>
  <c r="AH179" i="44"/>
  <c r="AF179" i="44" s="1"/>
  <c r="AH177" i="44"/>
  <c r="AF177" i="44" s="1"/>
  <c r="AH171" i="44"/>
  <c r="AF171" i="44" s="1"/>
  <c r="AH169" i="44"/>
  <c r="AF169" i="44" s="1"/>
  <c r="AD181" i="44"/>
  <c r="Z181" i="44"/>
  <c r="V181" i="44"/>
  <c r="AB180" i="44"/>
  <c r="X180" i="44"/>
  <c r="AD177" i="44"/>
  <c r="Z177" i="44"/>
  <c r="V177" i="44"/>
  <c r="AB176" i="44"/>
  <c r="X176" i="44"/>
  <c r="AD173" i="44"/>
  <c r="Z173" i="44"/>
  <c r="V173" i="44"/>
  <c r="AB172" i="44"/>
  <c r="X172" i="44"/>
  <c r="AD169" i="44"/>
  <c r="Z169" i="44"/>
  <c r="V169" i="44"/>
  <c r="AB168" i="44"/>
  <c r="X168" i="44"/>
  <c r="AD165" i="44"/>
  <c r="Z165" i="44"/>
  <c r="V165" i="44"/>
  <c r="AB164" i="44"/>
  <c r="X164" i="44"/>
  <c r="AD161" i="44"/>
  <c r="Z161" i="44"/>
  <c r="V161" i="44"/>
  <c r="AB160" i="44"/>
  <c r="X160" i="44"/>
  <c r="AC181" i="44"/>
  <c r="AE180" i="44"/>
  <c r="AJ180" i="44" s="1"/>
  <c r="AA180" i="44"/>
  <c r="AC177" i="44"/>
  <c r="AE176" i="44"/>
  <c r="AJ176" i="44" s="1"/>
  <c r="AA176" i="44"/>
  <c r="AC173" i="44"/>
  <c r="AE172" i="44"/>
  <c r="AJ172" i="44" s="1"/>
  <c r="AA172" i="44"/>
  <c r="AC169" i="44"/>
  <c r="AE168" i="44"/>
  <c r="AJ168" i="44" s="1"/>
  <c r="AA168" i="44"/>
  <c r="AC165" i="44"/>
  <c r="AE164" i="44"/>
  <c r="AJ164" i="44" s="1"/>
  <c r="AA164" i="44"/>
  <c r="AC161" i="44"/>
  <c r="AE160" i="44"/>
  <c r="AJ160" i="44" s="1"/>
  <c r="AA160" i="44"/>
  <c r="Y155" i="44"/>
  <c r="AC155" i="44"/>
  <c r="V155" i="44"/>
  <c r="Z155" i="44"/>
  <c r="AD155" i="44"/>
  <c r="W155" i="44"/>
  <c r="AA155" i="44"/>
  <c r="AE155" i="44"/>
  <c r="AJ155" i="44" s="1"/>
  <c r="Y151" i="44"/>
  <c r="AC151" i="44"/>
  <c r="V151" i="44"/>
  <c r="Z151" i="44"/>
  <c r="AD151" i="44"/>
  <c r="W151" i="44"/>
  <c r="AA151" i="44"/>
  <c r="AE151" i="44"/>
  <c r="AJ151" i="44" s="1"/>
  <c r="Y147" i="44"/>
  <c r="AC147" i="44"/>
  <c r="V147" i="44"/>
  <c r="Z147" i="44"/>
  <c r="AD147" i="44"/>
  <c r="W147" i="44"/>
  <c r="AA147" i="44"/>
  <c r="AE147" i="44"/>
  <c r="AJ147" i="44" s="1"/>
  <c r="Y143" i="44"/>
  <c r="AC143" i="44"/>
  <c r="V143" i="44"/>
  <c r="Z143" i="44"/>
  <c r="AD143" i="44"/>
  <c r="W143" i="44"/>
  <c r="AA143" i="44"/>
  <c r="AE143" i="44"/>
  <c r="AJ143" i="44" s="1"/>
  <c r="Y139" i="44"/>
  <c r="AC139" i="44"/>
  <c r="V139" i="44"/>
  <c r="Z139" i="44"/>
  <c r="AD139" i="44"/>
  <c r="W139" i="44"/>
  <c r="AA139" i="44"/>
  <c r="AE139" i="44"/>
  <c r="AJ139" i="44" s="1"/>
  <c r="X155" i="44"/>
  <c r="X147" i="44"/>
  <c r="X139" i="44"/>
  <c r="AC158" i="44"/>
  <c r="Y158" i="44"/>
  <c r="AE157" i="44"/>
  <c r="AJ157" i="44" s="1"/>
  <c r="AA157" i="44"/>
  <c r="W157" i="44"/>
  <c r="AC156" i="44"/>
  <c r="Y156" i="44"/>
  <c r="AC154" i="44"/>
  <c r="Y154" i="44"/>
  <c r="AE153" i="44"/>
  <c r="AJ153" i="44" s="1"/>
  <c r="AA153" i="44"/>
  <c r="W153" i="44"/>
  <c r="AC152" i="44"/>
  <c r="Y152" i="44"/>
  <c r="AC150" i="44"/>
  <c r="Y150" i="44"/>
  <c r="AE149" i="44"/>
  <c r="AJ149" i="44" s="1"/>
  <c r="AA149" i="44"/>
  <c r="W149" i="44"/>
  <c r="AC148" i="44"/>
  <c r="Y148" i="44"/>
  <c r="AC146" i="44"/>
  <c r="Y146" i="44"/>
  <c r="AE145" i="44"/>
  <c r="AJ145" i="44" s="1"/>
  <c r="AA145" i="44"/>
  <c r="W145" i="44"/>
  <c r="AC144" i="44"/>
  <c r="Y144" i="44"/>
  <c r="AC142" i="44"/>
  <c r="Y142" i="44"/>
  <c r="AE141" i="44"/>
  <c r="AJ141" i="44" s="1"/>
  <c r="AA141" i="44"/>
  <c r="W141" i="44"/>
  <c r="AC140" i="44"/>
  <c r="Y140" i="44"/>
  <c r="AC138" i="44"/>
  <c r="Y138" i="44"/>
  <c r="AE137" i="44"/>
  <c r="AJ137" i="44" s="1"/>
  <c r="AA137" i="44"/>
  <c r="W137" i="44"/>
  <c r="AC136" i="44"/>
  <c r="Y136" i="44"/>
  <c r="AB158" i="44"/>
  <c r="X158" i="44"/>
  <c r="AD157" i="44"/>
  <c r="Z157" i="44"/>
  <c r="V157" i="44"/>
  <c r="AB156" i="44"/>
  <c r="X156" i="44"/>
  <c r="AB154" i="44"/>
  <c r="X154" i="44"/>
  <c r="AD153" i="44"/>
  <c r="Z153" i="44"/>
  <c r="V153" i="44"/>
  <c r="AB152" i="44"/>
  <c r="X152" i="44"/>
  <c r="AB150" i="44"/>
  <c r="X150" i="44"/>
  <c r="AD149" i="44"/>
  <c r="Z149" i="44"/>
  <c r="V149" i="44"/>
  <c r="AB148" i="44"/>
  <c r="X148" i="44"/>
  <c r="AB146" i="44"/>
  <c r="X146" i="44"/>
  <c r="AD145" i="44"/>
  <c r="Z145" i="44"/>
  <c r="V145" i="44"/>
  <c r="AB144" i="44"/>
  <c r="X144" i="44"/>
  <c r="AB142" i="44"/>
  <c r="X142" i="44"/>
  <c r="AD141" i="44"/>
  <c r="Z141" i="44"/>
  <c r="V141" i="44"/>
  <c r="AB140" i="44"/>
  <c r="X140" i="44"/>
  <c r="AB138" i="44"/>
  <c r="X138" i="44"/>
  <c r="AD137" i="44"/>
  <c r="Z137" i="44"/>
  <c r="V137" i="44"/>
  <c r="AB136" i="44"/>
  <c r="X136" i="44"/>
  <c r="AE158" i="44"/>
  <c r="AJ158" i="44" s="1"/>
  <c r="AA158" i="44"/>
  <c r="AC157" i="44"/>
  <c r="AE156" i="44"/>
  <c r="AJ156" i="44" s="1"/>
  <c r="AA156" i="44"/>
  <c r="AE154" i="44"/>
  <c r="AJ154" i="44" s="1"/>
  <c r="AA154" i="44"/>
  <c r="AC153" i="44"/>
  <c r="AE152" i="44"/>
  <c r="AJ152" i="44" s="1"/>
  <c r="AA152" i="44"/>
  <c r="AE150" i="44"/>
  <c r="AJ150" i="44" s="1"/>
  <c r="AA150" i="44"/>
  <c r="AC149" i="44"/>
  <c r="AE148" i="44"/>
  <c r="AJ148" i="44" s="1"/>
  <c r="AA148" i="44"/>
  <c r="AE146" i="44"/>
  <c r="AJ146" i="44" s="1"/>
  <c r="AA146" i="44"/>
  <c r="AC145" i="44"/>
  <c r="AE144" i="44"/>
  <c r="AJ144" i="44" s="1"/>
  <c r="AA144" i="44"/>
  <c r="AE142" i="44"/>
  <c r="AJ142" i="44" s="1"/>
  <c r="AA142" i="44"/>
  <c r="AC141" i="44"/>
  <c r="AE140" i="44"/>
  <c r="AJ140" i="44" s="1"/>
  <c r="AA140" i="44"/>
  <c r="AE138" i="44"/>
  <c r="AJ138" i="44" s="1"/>
  <c r="AA138" i="44"/>
  <c r="AC137" i="44"/>
  <c r="AE136" i="44"/>
  <c r="AJ136" i="44" s="1"/>
  <c r="AA136" i="44"/>
  <c r="V130" i="44"/>
  <c r="Z130" i="44"/>
  <c r="AD130" i="44"/>
  <c r="W130" i="44"/>
  <c r="AA130" i="44"/>
  <c r="AE130" i="44"/>
  <c r="AJ130" i="44" s="1"/>
  <c r="X130" i="44"/>
  <c r="AB130" i="44"/>
  <c r="V126" i="44"/>
  <c r="Z126" i="44"/>
  <c r="AD126" i="44"/>
  <c r="W126" i="44"/>
  <c r="AA126" i="44"/>
  <c r="AE126" i="44"/>
  <c r="AJ126" i="44" s="1"/>
  <c r="X126" i="44"/>
  <c r="AB126" i="44"/>
  <c r="V122" i="44"/>
  <c r="Z122" i="44"/>
  <c r="AD122" i="44"/>
  <c r="W122" i="44"/>
  <c r="AA122" i="44"/>
  <c r="AE122" i="44"/>
  <c r="AJ122" i="44" s="1"/>
  <c r="X122" i="44"/>
  <c r="AB122" i="44"/>
  <c r="V118" i="44"/>
  <c r="Z118" i="44"/>
  <c r="AD118" i="44"/>
  <c r="W118" i="44"/>
  <c r="AA118" i="44"/>
  <c r="AE118" i="44"/>
  <c r="AJ118" i="44" s="1"/>
  <c r="X118" i="44"/>
  <c r="AB118" i="44"/>
  <c r="V114" i="44"/>
  <c r="Z114" i="44"/>
  <c r="AD114" i="44"/>
  <c r="W114" i="44"/>
  <c r="AA114" i="44"/>
  <c r="AE114" i="44"/>
  <c r="AJ114" i="44" s="1"/>
  <c r="X114" i="44"/>
  <c r="AB114" i="44"/>
  <c r="Y126" i="44"/>
  <c r="AG119" i="44"/>
  <c r="AH119" i="44"/>
  <c r="AF119" i="44" s="1"/>
  <c r="Y118" i="44"/>
  <c r="AG121" i="44"/>
  <c r="AH121" i="44"/>
  <c r="AF121" i="44" s="1"/>
  <c r="AG133" i="44"/>
  <c r="AH133" i="44"/>
  <c r="AF133" i="44" s="1"/>
  <c r="AC130" i="44"/>
  <c r="AG125" i="44"/>
  <c r="AH125" i="44"/>
  <c r="AF125" i="44" s="1"/>
  <c r="AC122" i="44"/>
  <c r="AG117" i="44"/>
  <c r="AH117" i="44"/>
  <c r="AF117" i="44" s="1"/>
  <c r="AC114" i="44"/>
  <c r="AH113" i="44"/>
  <c r="AF113" i="44" s="1"/>
  <c r="V134" i="44"/>
  <c r="Z134" i="44"/>
  <c r="AD134" i="44"/>
  <c r="W134" i="44"/>
  <c r="AA134" i="44"/>
  <c r="AE134" i="44"/>
  <c r="AJ134" i="44" s="1"/>
  <c r="X134" i="44"/>
  <c r="AB134" i="44"/>
  <c r="Y130" i="44"/>
  <c r="AG123" i="44"/>
  <c r="AH123" i="44"/>
  <c r="AF123" i="44" s="1"/>
  <c r="Y122" i="44"/>
  <c r="AG115" i="44"/>
  <c r="Y114" i="44"/>
  <c r="AD135" i="44"/>
  <c r="Z135" i="44"/>
  <c r="V135" i="44"/>
  <c r="AD133" i="44"/>
  <c r="Z133" i="44"/>
  <c r="V133" i="44"/>
  <c r="AB132" i="44"/>
  <c r="X132" i="44"/>
  <c r="AD131" i="44"/>
  <c r="Z131" i="44"/>
  <c r="V131" i="44"/>
  <c r="AD129" i="44"/>
  <c r="Z129" i="44"/>
  <c r="V129" i="44"/>
  <c r="AB128" i="44"/>
  <c r="X128" i="44"/>
  <c r="AD127" i="44"/>
  <c r="Z127" i="44"/>
  <c r="V127" i="44"/>
  <c r="AD125" i="44"/>
  <c r="Z125" i="44"/>
  <c r="V125" i="44"/>
  <c r="AB124" i="44"/>
  <c r="X124" i="44"/>
  <c r="AD123" i="44"/>
  <c r="Z123" i="44"/>
  <c r="V123" i="44"/>
  <c r="AD121" i="44"/>
  <c r="Z121" i="44"/>
  <c r="V121" i="44"/>
  <c r="AB120" i="44"/>
  <c r="X120" i="44"/>
  <c r="AD119" i="44"/>
  <c r="Z119" i="44"/>
  <c r="V119" i="44"/>
  <c r="AD117" i="44"/>
  <c r="Z117" i="44"/>
  <c r="V117" i="44"/>
  <c r="AB116" i="44"/>
  <c r="X116" i="44"/>
  <c r="AD115" i="44"/>
  <c r="Z115" i="44"/>
  <c r="V115" i="44"/>
  <c r="AD113" i="44"/>
  <c r="Z113" i="44"/>
  <c r="V113" i="44"/>
  <c r="AC135" i="44"/>
  <c r="Y135" i="44"/>
  <c r="AC133" i="44"/>
  <c r="Y133" i="44"/>
  <c r="AE132" i="44"/>
  <c r="AJ132" i="44" s="1"/>
  <c r="AA132" i="44"/>
  <c r="W132" i="44"/>
  <c r="AC131" i="44"/>
  <c r="Y131" i="44"/>
  <c r="AC129" i="44"/>
  <c r="Y129" i="44"/>
  <c r="AE128" i="44"/>
  <c r="AJ128" i="44" s="1"/>
  <c r="AA128" i="44"/>
  <c r="W128" i="44"/>
  <c r="AC127" i="44"/>
  <c r="Y127" i="44"/>
  <c r="AC125" i="44"/>
  <c r="Y125" i="44"/>
  <c r="AE124" i="44"/>
  <c r="AJ124" i="44" s="1"/>
  <c r="AA124" i="44"/>
  <c r="W124" i="44"/>
  <c r="AC123" i="44"/>
  <c r="Y123" i="44"/>
  <c r="AC121" i="44"/>
  <c r="Y121" i="44"/>
  <c r="AE120" i="44"/>
  <c r="AJ120" i="44" s="1"/>
  <c r="AA120" i="44"/>
  <c r="W120" i="44"/>
  <c r="AC119" i="44"/>
  <c r="Y119" i="44"/>
  <c r="AC117" i="44"/>
  <c r="Y117" i="44"/>
  <c r="AE116" i="44"/>
  <c r="AJ116" i="44" s="1"/>
  <c r="AA116" i="44"/>
  <c r="W116" i="44"/>
  <c r="AC115" i="44"/>
  <c r="Y115" i="44"/>
  <c r="AC113" i="44"/>
  <c r="Y113" i="44"/>
  <c r="AB135" i="44"/>
  <c r="AB133" i="44"/>
  <c r="AD132" i="44"/>
  <c r="Z132" i="44"/>
  <c r="AB131" i="44"/>
  <c r="AB129" i="44"/>
  <c r="AD128" i="44"/>
  <c r="Z128" i="44"/>
  <c r="AB127" i="44"/>
  <c r="AB125" i="44"/>
  <c r="AD124" i="44"/>
  <c r="Z124" i="44"/>
  <c r="AB123" i="44"/>
  <c r="AB121" i="44"/>
  <c r="AD120" i="44"/>
  <c r="Z120" i="44"/>
  <c r="AB119" i="44"/>
  <c r="AB117" i="44"/>
  <c r="AD116" i="44"/>
  <c r="Z116" i="44"/>
  <c r="AB115" i="44"/>
  <c r="AB113" i="44"/>
  <c r="W93" i="44"/>
  <c r="AA93" i="44"/>
  <c r="AE93" i="44"/>
  <c r="AJ93" i="44" s="1"/>
  <c r="X93" i="44"/>
  <c r="AB93" i="44"/>
  <c r="Y93" i="44"/>
  <c r="AC93" i="44"/>
  <c r="AD93" i="44"/>
  <c r="W109" i="44"/>
  <c r="AA109" i="44"/>
  <c r="AE109" i="44"/>
  <c r="AJ109" i="44" s="1"/>
  <c r="X109" i="44"/>
  <c r="AB109" i="44"/>
  <c r="Y109" i="44"/>
  <c r="AC109" i="44"/>
  <c r="W101" i="44"/>
  <c r="AA101" i="44"/>
  <c r="AE101" i="44"/>
  <c r="AJ101" i="44" s="1"/>
  <c r="X101" i="44"/>
  <c r="AB101" i="44"/>
  <c r="Y101" i="44"/>
  <c r="AC101" i="44"/>
  <c r="Z109" i="44"/>
  <c r="Z101" i="44"/>
  <c r="Z93" i="44"/>
  <c r="W105" i="44"/>
  <c r="AA105" i="44"/>
  <c r="AE105" i="44"/>
  <c r="AJ105" i="44" s="1"/>
  <c r="X105" i="44"/>
  <c r="AB105" i="44"/>
  <c r="Y105" i="44"/>
  <c r="AC105" i="44"/>
  <c r="W97" i="44"/>
  <c r="AA97" i="44"/>
  <c r="AE97" i="44"/>
  <c r="AJ97" i="44" s="1"/>
  <c r="X97" i="44"/>
  <c r="AB97" i="44"/>
  <c r="Y97" i="44"/>
  <c r="AC97" i="44"/>
  <c r="V109" i="44"/>
  <c r="AD105" i="44"/>
  <c r="V101" i="44"/>
  <c r="AD97" i="44"/>
  <c r="V93" i="44"/>
  <c r="AE112" i="44"/>
  <c r="AJ112" i="44" s="1"/>
  <c r="AA112" i="44"/>
  <c r="W112" i="44"/>
  <c r="AC111" i="44"/>
  <c r="Y111" i="44"/>
  <c r="AE110" i="44"/>
  <c r="AJ110" i="44" s="1"/>
  <c r="AA110" i="44"/>
  <c r="W110" i="44"/>
  <c r="AE108" i="44"/>
  <c r="AJ108" i="44" s="1"/>
  <c r="AA108" i="44"/>
  <c r="W108" i="44"/>
  <c r="AC107" i="44"/>
  <c r="Y107" i="44"/>
  <c r="AE106" i="44"/>
  <c r="AJ106" i="44" s="1"/>
  <c r="AA106" i="44"/>
  <c r="W106" i="44"/>
  <c r="AE104" i="44"/>
  <c r="AJ104" i="44" s="1"/>
  <c r="AA104" i="44"/>
  <c r="W104" i="44"/>
  <c r="AC103" i="44"/>
  <c r="Y103" i="44"/>
  <c r="AE102" i="44"/>
  <c r="AJ102" i="44" s="1"/>
  <c r="AA102" i="44"/>
  <c r="W102" i="44"/>
  <c r="AE100" i="44"/>
  <c r="AJ100" i="44" s="1"/>
  <c r="AA100" i="44"/>
  <c r="W100" i="44"/>
  <c r="AC99" i="44"/>
  <c r="Y99" i="44"/>
  <c r="AE98" i="44"/>
  <c r="AJ98" i="44" s="1"/>
  <c r="AA98" i="44"/>
  <c r="W98" i="44"/>
  <c r="AE96" i="44"/>
  <c r="AJ96" i="44" s="1"/>
  <c r="AA96" i="44"/>
  <c r="W96" i="44"/>
  <c r="AC95" i="44"/>
  <c r="Y95" i="44"/>
  <c r="AE94" i="44"/>
  <c r="AJ94" i="44" s="1"/>
  <c r="AA94" i="44"/>
  <c r="W94" i="44"/>
  <c r="AE92" i="44"/>
  <c r="AJ92" i="44" s="1"/>
  <c r="AA92" i="44"/>
  <c r="W92" i="44"/>
  <c r="AC91" i="44"/>
  <c r="Y91" i="44"/>
  <c r="AE90" i="44"/>
  <c r="AJ90" i="44" s="1"/>
  <c r="AA90" i="44"/>
  <c r="W90" i="44"/>
  <c r="AD112" i="44"/>
  <c r="Z112" i="44"/>
  <c r="V112" i="44"/>
  <c r="AB111" i="44"/>
  <c r="X111" i="44"/>
  <c r="AD110" i="44"/>
  <c r="Z110" i="44"/>
  <c r="V110" i="44"/>
  <c r="AD108" i="44"/>
  <c r="Z108" i="44"/>
  <c r="V108" i="44"/>
  <c r="AB107" i="44"/>
  <c r="X107" i="44"/>
  <c r="AD106" i="44"/>
  <c r="Z106" i="44"/>
  <c r="V106" i="44"/>
  <c r="AD104" i="44"/>
  <c r="Z104" i="44"/>
  <c r="V104" i="44"/>
  <c r="AB103" i="44"/>
  <c r="X103" i="44"/>
  <c r="AD102" i="44"/>
  <c r="Z102" i="44"/>
  <c r="V102" i="44"/>
  <c r="AD100" i="44"/>
  <c r="Z100" i="44"/>
  <c r="V100" i="44"/>
  <c r="AB99" i="44"/>
  <c r="X99" i="44"/>
  <c r="AD98" i="44"/>
  <c r="Z98" i="44"/>
  <c r="V98" i="44"/>
  <c r="AD96" i="44"/>
  <c r="Z96" i="44"/>
  <c r="V96" i="44"/>
  <c r="AB95" i="44"/>
  <c r="X95" i="44"/>
  <c r="AD94" i="44"/>
  <c r="Z94" i="44"/>
  <c r="V94" i="44"/>
  <c r="AD92" i="44"/>
  <c r="Z92" i="44"/>
  <c r="V92" i="44"/>
  <c r="AB91" i="44"/>
  <c r="X91" i="44"/>
  <c r="AD90" i="44"/>
  <c r="Z90" i="44"/>
  <c r="V90" i="44"/>
  <c r="AC112" i="44"/>
  <c r="AE111" i="44"/>
  <c r="AJ111" i="44" s="1"/>
  <c r="AA111" i="44"/>
  <c r="AC110" i="44"/>
  <c r="AC108" i="44"/>
  <c r="AE107" i="44"/>
  <c r="AJ107" i="44" s="1"/>
  <c r="AA107" i="44"/>
  <c r="AC106" i="44"/>
  <c r="AC104" i="44"/>
  <c r="AE103" i="44"/>
  <c r="AJ103" i="44" s="1"/>
  <c r="AA103" i="44"/>
  <c r="AC102" i="44"/>
  <c r="AC100" i="44"/>
  <c r="AE99" i="44"/>
  <c r="AJ99" i="44" s="1"/>
  <c r="AA99" i="44"/>
  <c r="AC98" i="44"/>
  <c r="AC96" i="44"/>
  <c r="AE95" i="44"/>
  <c r="AJ95" i="44" s="1"/>
  <c r="AA95" i="44"/>
  <c r="AC94" i="44"/>
  <c r="AC92" i="44"/>
  <c r="AE91" i="44"/>
  <c r="AJ91" i="44" s="1"/>
  <c r="AA91" i="44"/>
  <c r="AC90" i="44"/>
  <c r="AG88" i="44"/>
  <c r="AG76" i="44"/>
  <c r="AG68" i="44"/>
  <c r="X88" i="44"/>
  <c r="AH88" i="44" s="1"/>
  <c r="AF88" i="44" s="1"/>
  <c r="AB88" i="44"/>
  <c r="Y88" i="44"/>
  <c r="AC88" i="44"/>
  <c r="X84" i="44"/>
  <c r="AH84" i="44" s="1"/>
  <c r="AF84" i="44" s="1"/>
  <c r="AB84" i="44"/>
  <c r="Y84" i="44"/>
  <c r="AC84" i="44"/>
  <c r="X80" i="44"/>
  <c r="AH80" i="44" s="1"/>
  <c r="AF80" i="44" s="1"/>
  <c r="AB80" i="44"/>
  <c r="Y80" i="44"/>
  <c r="AC80" i="44"/>
  <c r="X76" i="44"/>
  <c r="AH76" i="44" s="1"/>
  <c r="AF76" i="44" s="1"/>
  <c r="AB76" i="44"/>
  <c r="Y76" i="44"/>
  <c r="AC76" i="44"/>
  <c r="X72" i="44"/>
  <c r="AB72" i="44"/>
  <c r="Y72" i="44"/>
  <c r="AC72" i="44"/>
  <c r="X68" i="44"/>
  <c r="AH68" i="44" s="1"/>
  <c r="AF68" i="44" s="1"/>
  <c r="AB68" i="44"/>
  <c r="Y68" i="44"/>
  <c r="AC68" i="44"/>
  <c r="AA88" i="44"/>
  <c r="AH86" i="44"/>
  <c r="AF86" i="44" s="1"/>
  <c r="AA84" i="44"/>
  <c r="AH82" i="44"/>
  <c r="AF82" i="44" s="1"/>
  <c r="AA80" i="44"/>
  <c r="AH78" i="44"/>
  <c r="AF78" i="44" s="1"/>
  <c r="AA76" i="44"/>
  <c r="AH74" i="44"/>
  <c r="AF74" i="44" s="1"/>
  <c r="AA72" i="44"/>
  <c r="AH70" i="44"/>
  <c r="AF70" i="44" s="1"/>
  <c r="AA68" i="44"/>
  <c r="AG82" i="44"/>
  <c r="AG80" i="44"/>
  <c r="V87" i="44"/>
  <c r="Z87" i="44"/>
  <c r="AD87" i="44"/>
  <c r="W87" i="44"/>
  <c r="AA87" i="44"/>
  <c r="AE87" i="44"/>
  <c r="AJ87" i="44" s="1"/>
  <c r="V83" i="44"/>
  <c r="Z83" i="44"/>
  <c r="AD83" i="44"/>
  <c r="W83" i="44"/>
  <c r="AA83" i="44"/>
  <c r="AE83" i="44"/>
  <c r="AJ83" i="44" s="1"/>
  <c r="V79" i="44"/>
  <c r="Z79" i="44"/>
  <c r="AD79" i="44"/>
  <c r="W79" i="44"/>
  <c r="AA79" i="44"/>
  <c r="AE79" i="44"/>
  <c r="AJ79" i="44" s="1"/>
  <c r="V75" i="44"/>
  <c r="Z75" i="44"/>
  <c r="AD75" i="44"/>
  <c r="W75" i="44"/>
  <c r="AA75" i="44"/>
  <c r="AE75" i="44"/>
  <c r="AJ75" i="44" s="1"/>
  <c r="V71" i="44"/>
  <c r="Z71" i="44"/>
  <c r="AD71" i="44"/>
  <c r="W71" i="44"/>
  <c r="AA71" i="44"/>
  <c r="AE71" i="44"/>
  <c r="AJ71" i="44" s="1"/>
  <c r="V67" i="44"/>
  <c r="Z67" i="44"/>
  <c r="AD67" i="44"/>
  <c r="X67" i="44"/>
  <c r="W67" i="44"/>
  <c r="AA67" i="44"/>
  <c r="AE67" i="44"/>
  <c r="AJ67" i="44" s="1"/>
  <c r="AB67" i="44"/>
  <c r="Z88" i="44"/>
  <c r="AB87" i="44"/>
  <c r="Z84" i="44"/>
  <c r="AB83" i="44"/>
  <c r="Z80" i="44"/>
  <c r="AB79" i="44"/>
  <c r="Z76" i="44"/>
  <c r="AB75" i="44"/>
  <c r="Z72" i="44"/>
  <c r="AB71" i="44"/>
  <c r="Z68" i="44"/>
  <c r="Y67" i="44"/>
  <c r="AE89" i="44"/>
  <c r="AJ89" i="44" s="1"/>
  <c r="AA89" i="44"/>
  <c r="W89" i="44"/>
  <c r="AC86" i="44"/>
  <c r="Y86" i="44"/>
  <c r="AE85" i="44"/>
  <c r="AJ85" i="44" s="1"/>
  <c r="AA85" i="44"/>
  <c r="W85" i="44"/>
  <c r="AC82" i="44"/>
  <c r="Y82" i="44"/>
  <c r="AE81" i="44"/>
  <c r="AJ81" i="44" s="1"/>
  <c r="AA81" i="44"/>
  <c r="W81" i="44"/>
  <c r="AC78" i="44"/>
  <c r="Y78" i="44"/>
  <c r="AE77" i="44"/>
  <c r="AJ77" i="44" s="1"/>
  <c r="AA77" i="44"/>
  <c r="W77" i="44"/>
  <c r="AC74" i="44"/>
  <c r="Y74" i="44"/>
  <c r="AE73" i="44"/>
  <c r="AJ73" i="44" s="1"/>
  <c r="AA73" i="44"/>
  <c r="W73" i="44"/>
  <c r="AC70" i="44"/>
  <c r="Y70" i="44"/>
  <c r="AE69" i="44"/>
  <c r="AJ69" i="44" s="1"/>
  <c r="AA69" i="44"/>
  <c r="W69" i="44"/>
  <c r="AD89" i="44"/>
  <c r="Z89" i="44"/>
  <c r="AB86" i="44"/>
  <c r="AD85" i="44"/>
  <c r="Z85" i="44"/>
  <c r="AB82" i="44"/>
  <c r="AD81" i="44"/>
  <c r="Z81" i="44"/>
  <c r="AB78" i="44"/>
  <c r="AD77" i="44"/>
  <c r="Z77" i="44"/>
  <c r="AB74" i="44"/>
  <c r="AD73" i="44"/>
  <c r="Z73" i="44"/>
  <c r="AB70" i="44"/>
  <c r="AD69" i="44"/>
  <c r="Z69" i="44"/>
  <c r="Y63" i="44"/>
  <c r="AC63" i="44"/>
  <c r="V63" i="44"/>
  <c r="Z63" i="44"/>
  <c r="AD63" i="44"/>
  <c r="W63" i="44"/>
  <c r="AA63" i="44"/>
  <c r="AE63" i="44"/>
  <c r="AJ63" i="44" s="1"/>
  <c r="Y59" i="44"/>
  <c r="AC59" i="44"/>
  <c r="V59" i="44"/>
  <c r="Z59" i="44"/>
  <c r="AD59" i="44"/>
  <c r="W59" i="44"/>
  <c r="AA59" i="44"/>
  <c r="AE59" i="44"/>
  <c r="AJ59" i="44" s="1"/>
  <c r="Y55" i="44"/>
  <c r="AC55" i="44"/>
  <c r="V55" i="44"/>
  <c r="Z55" i="44"/>
  <c r="AD55" i="44"/>
  <c r="W55" i="44"/>
  <c r="AA55" i="44"/>
  <c r="AE55" i="44"/>
  <c r="AJ55" i="44" s="1"/>
  <c r="Y51" i="44"/>
  <c r="AC51" i="44"/>
  <c r="V51" i="44"/>
  <c r="Z51" i="44"/>
  <c r="AD51" i="44"/>
  <c r="W51" i="44"/>
  <c r="AA51" i="44"/>
  <c r="AE51" i="44"/>
  <c r="AJ51" i="44" s="1"/>
  <c r="Y47" i="44"/>
  <c r="AC47" i="44"/>
  <c r="V47" i="44"/>
  <c r="Z47" i="44"/>
  <c r="AD47" i="44"/>
  <c r="W47" i="44"/>
  <c r="AA47" i="44"/>
  <c r="AE47" i="44"/>
  <c r="X47" i="44"/>
  <c r="AB47" i="44"/>
  <c r="X63" i="44"/>
  <c r="X55" i="44"/>
  <c r="AC66" i="44"/>
  <c r="Y66" i="44"/>
  <c r="AE65" i="44"/>
  <c r="AJ65" i="44" s="1"/>
  <c r="AA65" i="44"/>
  <c r="W65" i="44"/>
  <c r="AC64" i="44"/>
  <c r="Y64" i="44"/>
  <c r="AC62" i="44"/>
  <c r="Y62" i="44"/>
  <c r="AE61" i="44"/>
  <c r="AJ61" i="44" s="1"/>
  <c r="AA61" i="44"/>
  <c r="W61" i="44"/>
  <c r="AC60" i="44"/>
  <c r="Y60" i="44"/>
  <c r="AC58" i="44"/>
  <c r="Y58" i="44"/>
  <c r="AE57" i="44"/>
  <c r="AJ57" i="44" s="1"/>
  <c r="AA57" i="44"/>
  <c r="W57" i="44"/>
  <c r="AC56" i="44"/>
  <c r="Y56" i="44"/>
  <c r="AC54" i="44"/>
  <c r="Y54" i="44"/>
  <c r="AE53" i="44"/>
  <c r="AJ53" i="44" s="1"/>
  <c r="AA53" i="44"/>
  <c r="W53" i="44"/>
  <c r="AC52" i="44"/>
  <c r="Y52" i="44"/>
  <c r="AC50" i="44"/>
  <c r="Y50" i="44"/>
  <c r="AE49" i="44"/>
  <c r="AJ49" i="44" s="1"/>
  <c r="AA49" i="44"/>
  <c r="W49" i="44"/>
  <c r="AC48" i="44"/>
  <c r="Y48" i="44"/>
  <c r="AC46" i="44"/>
  <c r="Y46" i="44"/>
  <c r="AE45" i="44"/>
  <c r="AJ45" i="44" s="1"/>
  <c r="AA45" i="44"/>
  <c r="W45" i="44"/>
  <c r="AC44" i="44"/>
  <c r="Y44" i="44"/>
  <c r="AB66" i="44"/>
  <c r="X66" i="44"/>
  <c r="AD65" i="44"/>
  <c r="Z65" i="44"/>
  <c r="V65" i="44"/>
  <c r="AB64" i="44"/>
  <c r="X64" i="44"/>
  <c r="AB62" i="44"/>
  <c r="X62" i="44"/>
  <c r="AD61" i="44"/>
  <c r="Z61" i="44"/>
  <c r="V61" i="44"/>
  <c r="AB60" i="44"/>
  <c r="X60" i="44"/>
  <c r="AB58" i="44"/>
  <c r="X58" i="44"/>
  <c r="AD57" i="44"/>
  <c r="Z57" i="44"/>
  <c r="V57" i="44"/>
  <c r="AB56" i="44"/>
  <c r="X56" i="44"/>
  <c r="AB54" i="44"/>
  <c r="X54" i="44"/>
  <c r="AD53" i="44"/>
  <c r="Z53" i="44"/>
  <c r="V53" i="44"/>
  <c r="AB52" i="44"/>
  <c r="X52" i="44"/>
  <c r="AB50" i="44"/>
  <c r="X50" i="44"/>
  <c r="AD49" i="44"/>
  <c r="Z49" i="44"/>
  <c r="V49" i="44"/>
  <c r="AB48" i="44"/>
  <c r="X48" i="44"/>
  <c r="AB46" i="44"/>
  <c r="X46" i="44"/>
  <c r="AD45" i="44"/>
  <c r="Z45" i="44"/>
  <c r="V45" i="44"/>
  <c r="AB44" i="44"/>
  <c r="X44" i="44"/>
  <c r="AE66" i="44"/>
  <c r="AJ66" i="44" s="1"/>
  <c r="AA66" i="44"/>
  <c r="AC65" i="44"/>
  <c r="AE64" i="44"/>
  <c r="AJ64" i="44" s="1"/>
  <c r="AA64" i="44"/>
  <c r="AE62" i="44"/>
  <c r="AJ62" i="44" s="1"/>
  <c r="AA62" i="44"/>
  <c r="AC61" i="44"/>
  <c r="AE60" i="44"/>
  <c r="AJ60" i="44" s="1"/>
  <c r="AA60" i="44"/>
  <c r="AE58" i="44"/>
  <c r="AJ58" i="44" s="1"/>
  <c r="AA58" i="44"/>
  <c r="AC57" i="44"/>
  <c r="AE56" i="44"/>
  <c r="AJ56" i="44" s="1"/>
  <c r="AA56" i="44"/>
  <c r="AE54" i="44"/>
  <c r="AJ54" i="44" s="1"/>
  <c r="AA54" i="44"/>
  <c r="AC53" i="44"/>
  <c r="AE52" i="44"/>
  <c r="AJ52" i="44" s="1"/>
  <c r="AA52" i="44"/>
  <c r="AE50" i="44"/>
  <c r="AJ50" i="44" s="1"/>
  <c r="AA50" i="44"/>
  <c r="AC49" i="44"/>
  <c r="AE48" i="44"/>
  <c r="AJ48" i="44" s="1"/>
  <c r="AA48" i="44"/>
  <c r="AE46" i="44"/>
  <c r="AJ46" i="44" s="1"/>
  <c r="AA46" i="44"/>
  <c r="AC45" i="44"/>
  <c r="AE44" i="44"/>
  <c r="AJ44" i="44" s="1"/>
  <c r="AA44" i="44"/>
  <c r="AB39" i="44"/>
  <c r="AB35" i="44"/>
  <c r="X35" i="44"/>
  <c r="AE43" i="44"/>
  <c r="AA43" i="44"/>
  <c r="W43" i="44"/>
  <c r="AC42" i="44"/>
  <c r="Y42" i="44"/>
  <c r="AE41" i="44"/>
  <c r="AJ41" i="44" s="1"/>
  <c r="AA41" i="44"/>
  <c r="W41" i="44"/>
  <c r="AC40" i="44"/>
  <c r="Y40" i="44"/>
  <c r="AE39" i="44"/>
  <c r="AJ39" i="44" s="1"/>
  <c r="AA39" i="44"/>
  <c r="W39" i="44"/>
  <c r="AC38" i="44"/>
  <c r="Y38" i="44"/>
  <c r="AE37" i="44"/>
  <c r="AJ37" i="44" s="1"/>
  <c r="AA37" i="44"/>
  <c r="W37" i="44"/>
  <c r="AC36" i="44"/>
  <c r="Y36" i="44"/>
  <c r="AE35" i="44"/>
  <c r="AJ35" i="44" s="1"/>
  <c r="AA35" i="44"/>
  <c r="W35" i="44"/>
  <c r="AC34" i="44"/>
  <c r="Y34" i="44"/>
  <c r="AE33" i="44"/>
  <c r="AJ33" i="44" s="1"/>
  <c r="AA33" i="44"/>
  <c r="W33" i="44"/>
  <c r="AC32" i="44"/>
  <c r="Y32" i="44"/>
  <c r="X39" i="44"/>
  <c r="AD43" i="44"/>
  <c r="Z43" i="44"/>
  <c r="V43" i="44"/>
  <c r="AB42" i="44"/>
  <c r="X42" i="44"/>
  <c r="AD41" i="44"/>
  <c r="Z41" i="44"/>
  <c r="V41" i="44"/>
  <c r="AB40" i="44"/>
  <c r="X40" i="44"/>
  <c r="AD39" i="44"/>
  <c r="Z39" i="44"/>
  <c r="V39" i="44"/>
  <c r="AB38" i="44"/>
  <c r="X38" i="44"/>
  <c r="AD37" i="44"/>
  <c r="Z37" i="44"/>
  <c r="V37" i="44"/>
  <c r="AB36" i="44"/>
  <c r="X36" i="44"/>
  <c r="AD35" i="44"/>
  <c r="Z35" i="44"/>
  <c r="V35" i="44"/>
  <c r="AB34" i="44"/>
  <c r="X34" i="44"/>
  <c r="AD33" i="44"/>
  <c r="Z33" i="44"/>
  <c r="V33" i="44"/>
  <c r="AB32" i="44"/>
  <c r="X32" i="44"/>
  <c r="AB43" i="44"/>
  <c r="X43" i="44"/>
  <c r="AC43" i="44"/>
  <c r="AE42" i="44"/>
  <c r="AJ42" i="44" s="1"/>
  <c r="AA42" i="44"/>
  <c r="AC41" i="44"/>
  <c r="AE40" i="44"/>
  <c r="AJ40" i="44" s="1"/>
  <c r="AA40" i="44"/>
  <c r="AC39" i="44"/>
  <c r="AE38" i="44"/>
  <c r="AJ38" i="44" s="1"/>
  <c r="AA38" i="44"/>
  <c r="AC37" i="44"/>
  <c r="AE36" i="44"/>
  <c r="AJ36" i="44" s="1"/>
  <c r="AA36" i="44"/>
  <c r="AC35" i="44"/>
  <c r="AE34" i="44"/>
  <c r="AJ34" i="44" s="1"/>
  <c r="AA34" i="44"/>
  <c r="AC33" i="44"/>
  <c r="AE32" i="44"/>
  <c r="AJ32" i="44" s="1"/>
  <c r="AA32" i="44"/>
  <c r="AE31" i="44"/>
  <c r="AA31" i="44"/>
  <c r="W31" i="44"/>
  <c r="AC30" i="44"/>
  <c r="Y30" i="44"/>
  <c r="AE29" i="44"/>
  <c r="AJ29" i="44" s="1"/>
  <c r="AA29" i="44"/>
  <c r="W29" i="44"/>
  <c r="AC28" i="44"/>
  <c r="Y28" i="44"/>
  <c r="AE27" i="44"/>
  <c r="AJ27" i="44" s="1"/>
  <c r="AA27" i="44"/>
  <c r="W27" i="44"/>
  <c r="AC26" i="44"/>
  <c r="Y26" i="44"/>
  <c r="AE25" i="44"/>
  <c r="AJ25" i="44" s="1"/>
  <c r="AA25" i="44"/>
  <c r="W25" i="44"/>
  <c r="AC24" i="44"/>
  <c r="Y24" i="44"/>
  <c r="AE23" i="44"/>
  <c r="AJ23" i="44" s="1"/>
  <c r="AA23" i="44"/>
  <c r="W23" i="44"/>
  <c r="AC22" i="44"/>
  <c r="Y22" i="44"/>
  <c r="AE21" i="44"/>
  <c r="AJ21" i="44" s="1"/>
  <c r="AA21" i="44"/>
  <c r="W21" i="44"/>
  <c r="AC20" i="44"/>
  <c r="Y20" i="44"/>
  <c r="AB31" i="44"/>
  <c r="X31" i="44"/>
  <c r="X23" i="44"/>
  <c r="AD31" i="44"/>
  <c r="Z31" i="44"/>
  <c r="V31" i="44"/>
  <c r="X30" i="44"/>
  <c r="AD29" i="44"/>
  <c r="Z29" i="44"/>
  <c r="V29" i="44"/>
  <c r="X28" i="44"/>
  <c r="AD27" i="44"/>
  <c r="Z27" i="44"/>
  <c r="V27" i="44"/>
  <c r="X26" i="44"/>
  <c r="AD25" i="44"/>
  <c r="Z25" i="44"/>
  <c r="V25" i="44"/>
  <c r="X24" i="44"/>
  <c r="AD23" i="44"/>
  <c r="Z23" i="44"/>
  <c r="V23" i="44"/>
  <c r="X22" i="44"/>
  <c r="AD21" i="44"/>
  <c r="Z21" i="44"/>
  <c r="V21" i="44"/>
  <c r="X20" i="44"/>
  <c r="X27" i="44"/>
  <c r="AC31" i="44"/>
  <c r="AE30" i="44"/>
  <c r="AJ30" i="44" s="1"/>
  <c r="AA30" i="44"/>
  <c r="AC29" i="44"/>
  <c r="AE28" i="44"/>
  <c r="AJ28" i="44" s="1"/>
  <c r="AA28" i="44"/>
  <c r="AC27" i="44"/>
  <c r="AE26" i="44"/>
  <c r="AJ26" i="44" s="1"/>
  <c r="AA26" i="44"/>
  <c r="AC25" i="44"/>
  <c r="AE24" i="44"/>
  <c r="AJ24" i="44" s="1"/>
  <c r="AA24" i="44"/>
  <c r="AC23" i="44"/>
  <c r="AE22" i="44"/>
  <c r="AJ22" i="44" s="1"/>
  <c r="AA22" i="44"/>
  <c r="AC21" i="44"/>
  <c r="AE20" i="44"/>
  <c r="AJ20" i="44" s="1"/>
  <c r="AA20" i="44"/>
  <c r="D151" i="45"/>
  <c r="D71" i="45"/>
  <c r="D92" i="45"/>
  <c r="D264" i="45"/>
  <c r="D207" i="45"/>
  <c r="D250" i="45"/>
  <c r="D194" i="45"/>
  <c r="D135" i="45"/>
  <c r="D48" i="45"/>
  <c r="D56" i="45"/>
  <c r="D292" i="45"/>
  <c r="D236" i="45"/>
  <c r="D179" i="45"/>
  <c r="D112" i="45"/>
  <c r="D52" i="45"/>
  <c r="D279" i="45"/>
  <c r="D222" i="45"/>
  <c r="D164" i="45"/>
  <c r="D291" i="45"/>
  <c r="D276" i="45"/>
  <c r="D263" i="45"/>
  <c r="D248" i="45"/>
  <c r="D234" i="45"/>
  <c r="D220" i="45"/>
  <c r="D206" i="45"/>
  <c r="D191" i="45"/>
  <c r="D178" i="45"/>
  <c r="D163" i="45"/>
  <c r="D148" i="45"/>
  <c r="D132" i="45"/>
  <c r="D111" i="45"/>
  <c r="D88" i="45"/>
  <c r="D68" i="45"/>
  <c r="D47" i="45"/>
  <c r="D286" i="45"/>
  <c r="D271" i="45"/>
  <c r="D258" i="45"/>
  <c r="D243" i="45"/>
  <c r="D228" i="45"/>
  <c r="D215" i="45"/>
  <c r="D200" i="45"/>
  <c r="D186" i="45"/>
  <c r="D172" i="45"/>
  <c r="D158" i="45"/>
  <c r="D143" i="45"/>
  <c r="D124" i="45"/>
  <c r="D103" i="45"/>
  <c r="D80" i="45"/>
  <c r="D60" i="45"/>
  <c r="D46" i="45"/>
  <c r="D284" i="45"/>
  <c r="D270" i="45"/>
  <c r="D255" i="45"/>
  <c r="D242" i="45"/>
  <c r="D227" i="45"/>
  <c r="D212" i="45"/>
  <c r="D199" i="45"/>
  <c r="D184" i="45"/>
  <c r="D170" i="45"/>
  <c r="D156" i="45"/>
  <c r="D142" i="45"/>
  <c r="D120" i="45"/>
  <c r="D100" i="45"/>
  <c r="D79" i="45"/>
  <c r="D290" i="45"/>
  <c r="D282" i="45"/>
  <c r="D275" i="45"/>
  <c r="D268" i="45"/>
  <c r="D260" i="45"/>
  <c r="D254" i="45"/>
  <c r="D247" i="45"/>
  <c r="D239" i="45"/>
  <c r="D232" i="45"/>
  <c r="D226" i="45"/>
  <c r="D218" i="45"/>
  <c r="D211" i="45"/>
  <c r="D204" i="45"/>
  <c r="D196" i="45"/>
  <c r="D190" i="45"/>
  <c r="D183" i="45"/>
  <c r="D175" i="45"/>
  <c r="D168" i="45"/>
  <c r="D162" i="45"/>
  <c r="D154" i="45"/>
  <c r="D147" i="45"/>
  <c r="D140" i="45"/>
  <c r="D128" i="45"/>
  <c r="D119" i="45"/>
  <c r="D108" i="45"/>
  <c r="D96" i="45"/>
  <c r="D87" i="45"/>
  <c r="D76" i="45"/>
  <c r="D64" i="45"/>
  <c r="D55" i="45"/>
  <c r="D295" i="45"/>
  <c r="D287" i="45"/>
  <c r="D280" i="45"/>
  <c r="D274" i="45"/>
  <c r="D266" i="45"/>
  <c r="D259" i="45"/>
  <c r="D252" i="45"/>
  <c r="D244" i="45"/>
  <c r="D238" i="45"/>
  <c r="D231" i="45"/>
  <c r="D223" i="45"/>
  <c r="D216" i="45"/>
  <c r="D210" i="45"/>
  <c r="D202" i="45"/>
  <c r="D195" i="45"/>
  <c r="D188" i="45"/>
  <c r="D180" i="45"/>
  <c r="D174" i="45"/>
  <c r="D167" i="45"/>
  <c r="D159" i="45"/>
  <c r="D152" i="45"/>
  <c r="D146" i="45"/>
  <c r="D136" i="45"/>
  <c r="D127" i="45"/>
  <c r="D116" i="45"/>
  <c r="D104" i="45"/>
  <c r="D95" i="45"/>
  <c r="D84" i="45"/>
  <c r="D72" i="45"/>
  <c r="D63" i="45"/>
  <c r="D49" i="45"/>
  <c r="D53" i="45"/>
  <c r="D57" i="45"/>
  <c r="D61" i="45"/>
  <c r="D65" i="45"/>
  <c r="D69" i="45"/>
  <c r="D73" i="45"/>
  <c r="D77" i="45"/>
  <c r="D81" i="45"/>
  <c r="D85" i="45"/>
  <c r="D89" i="45"/>
  <c r="D93" i="45"/>
  <c r="D97" i="45"/>
  <c r="D101" i="45"/>
  <c r="D105" i="45"/>
  <c r="D109" i="45"/>
  <c r="D113" i="45"/>
  <c r="D117" i="45"/>
  <c r="D121" i="45"/>
  <c r="D125" i="45"/>
  <c r="D129" i="45"/>
  <c r="D133" i="45"/>
  <c r="D137" i="45"/>
  <c r="D141" i="45"/>
  <c r="D145" i="45"/>
  <c r="D149" i="45"/>
  <c r="D153" i="45"/>
  <c r="D157" i="45"/>
  <c r="D161" i="45"/>
  <c r="D165" i="45"/>
  <c r="D169" i="45"/>
  <c r="D173" i="45"/>
  <c r="D177" i="45"/>
  <c r="D181" i="45"/>
  <c r="D185" i="45"/>
  <c r="D189" i="45"/>
  <c r="D193" i="45"/>
  <c r="D197" i="45"/>
  <c r="D201" i="45"/>
  <c r="D205" i="45"/>
  <c r="D209" i="45"/>
  <c r="D213" i="45"/>
  <c r="D217" i="45"/>
  <c r="D221" i="45"/>
  <c r="D225" i="45"/>
  <c r="D229" i="45"/>
  <c r="D233" i="45"/>
  <c r="D237" i="45"/>
  <c r="D241" i="45"/>
  <c r="D245" i="45"/>
  <c r="D249" i="45"/>
  <c r="D253" i="45"/>
  <c r="D257" i="45"/>
  <c r="D261" i="45"/>
  <c r="D265" i="45"/>
  <c r="D269" i="45"/>
  <c r="D273" i="45"/>
  <c r="D277" i="45"/>
  <c r="D281" i="45"/>
  <c r="D285" i="45"/>
  <c r="D289" i="45"/>
  <c r="D293" i="45"/>
  <c r="D50" i="45"/>
  <c r="D54" i="45"/>
  <c r="D58" i="45"/>
  <c r="D62" i="45"/>
  <c r="D66" i="45"/>
  <c r="D70" i="45"/>
  <c r="D74" i="45"/>
  <c r="D78" i="45"/>
  <c r="D82" i="45"/>
  <c r="D86" i="45"/>
  <c r="D90" i="45"/>
  <c r="D94" i="45"/>
  <c r="D98" i="45"/>
  <c r="D102" i="45"/>
  <c r="D106" i="45"/>
  <c r="D110" i="45"/>
  <c r="D114" i="45"/>
  <c r="D118" i="45"/>
  <c r="D122" i="45"/>
  <c r="D126" i="45"/>
  <c r="D130" i="45"/>
  <c r="D134" i="45"/>
  <c r="D138" i="45"/>
  <c r="D294" i="45"/>
  <c r="D288" i="45"/>
  <c r="D283" i="45"/>
  <c r="D278" i="45"/>
  <c r="D272" i="45"/>
  <c r="D267" i="45"/>
  <c r="D262" i="45"/>
  <c r="D256" i="45"/>
  <c r="D251" i="45"/>
  <c r="D246" i="45"/>
  <c r="D240" i="45"/>
  <c r="D235" i="45"/>
  <c r="D230" i="45"/>
  <c r="D224" i="45"/>
  <c r="D219" i="45"/>
  <c r="D214" i="45"/>
  <c r="D208" i="45"/>
  <c r="D203" i="45"/>
  <c r="D198" i="45"/>
  <c r="D192" i="45"/>
  <c r="D187" i="45"/>
  <c r="D182" i="45"/>
  <c r="D176" i="45"/>
  <c r="D171" i="45"/>
  <c r="D166" i="45"/>
  <c r="D160" i="45"/>
  <c r="D155" i="45"/>
  <c r="D150" i="45"/>
  <c r="D144" i="45"/>
  <c r="D139" i="45"/>
  <c r="D131" i="45"/>
  <c r="D123" i="45"/>
  <c r="D115" i="45"/>
  <c r="D107" i="45"/>
  <c r="D99" i="45"/>
  <c r="D91" i="45"/>
  <c r="D83" i="45"/>
  <c r="D75" i="45"/>
  <c r="D67" i="45"/>
  <c r="D59" i="45"/>
  <c r="D51" i="45"/>
  <c r="AB19" i="44"/>
  <c r="X19" i="44"/>
  <c r="AD18" i="44"/>
  <c r="Z18" i="44"/>
  <c r="V18" i="44"/>
  <c r="AE19" i="44"/>
  <c r="AA19" i="44"/>
  <c r="W19" i="44"/>
  <c r="AC18" i="44"/>
  <c r="Y18" i="44"/>
  <c r="AD19" i="44"/>
  <c r="Z19" i="44"/>
  <c r="AB18" i="44"/>
  <c r="AB17" i="44"/>
  <c r="X17" i="44"/>
  <c r="AE17" i="44"/>
  <c r="AA17" i="44"/>
  <c r="W17" i="44"/>
  <c r="AD17" i="44"/>
  <c r="Z17" i="44"/>
  <c r="V17" i="44"/>
  <c r="AC17" i="44"/>
  <c r="AC14" i="44"/>
  <c r="Y14" i="44"/>
  <c r="AE14" i="44"/>
  <c r="AJ14" i="44" s="1"/>
  <c r="AA14" i="44"/>
  <c r="AC13" i="44"/>
  <c r="Y13" i="44"/>
  <c r="AB14" i="44"/>
  <c r="X14" i="44"/>
  <c r="AD13" i="44"/>
  <c r="Z13" i="44"/>
  <c r="V13" i="44"/>
  <c r="AE16" i="44"/>
  <c r="AJ16" i="44" s="1"/>
  <c r="AA16" i="44"/>
  <c r="W16" i="44"/>
  <c r="W14" i="44"/>
  <c r="AD16" i="44"/>
  <c r="Z16" i="44"/>
  <c r="AB15" i="44"/>
  <c r="AD14" i="44"/>
  <c r="Z14" i="44"/>
  <c r="AB13" i="44"/>
  <c r="AB12" i="44"/>
  <c r="X12" i="44"/>
  <c r="AE12" i="44"/>
  <c r="AJ12" i="44" s="1"/>
  <c r="AA12" i="44"/>
  <c r="W12" i="44"/>
  <c r="AD12" i="44"/>
  <c r="Z12" i="44"/>
  <c r="V12" i="44"/>
  <c r="AC12" i="44"/>
  <c r="X7" i="44"/>
  <c r="Z6" i="44"/>
  <c r="AE11" i="44"/>
  <c r="AA11" i="44"/>
  <c r="W11" i="44"/>
  <c r="AC10" i="44"/>
  <c r="Y10" i="44"/>
  <c r="AE9" i="44"/>
  <c r="AA9" i="44"/>
  <c r="W9" i="44"/>
  <c r="AC8" i="44"/>
  <c r="Y8" i="44"/>
  <c r="AE7" i="44"/>
  <c r="AA7" i="44"/>
  <c r="W7" i="44"/>
  <c r="AC6" i="44"/>
  <c r="Y6" i="44"/>
  <c r="X11" i="44"/>
  <c r="AD6" i="44"/>
  <c r="AD11" i="44"/>
  <c r="Z11" i="44"/>
  <c r="V11" i="44"/>
  <c r="AB10" i="44"/>
  <c r="X10" i="44"/>
  <c r="AD9" i="44"/>
  <c r="Z9" i="44"/>
  <c r="V9" i="44"/>
  <c r="AB8" i="44"/>
  <c r="X8" i="44"/>
  <c r="AD7" i="44"/>
  <c r="Z7" i="44"/>
  <c r="V7" i="44"/>
  <c r="AB6" i="44"/>
  <c r="X6" i="44"/>
  <c r="AB11" i="44"/>
  <c r="AB7" i="44"/>
  <c r="V6" i="44"/>
  <c r="AC11" i="44"/>
  <c r="AE10" i="44"/>
  <c r="AJ10" i="44" s="1"/>
  <c r="AA10" i="44"/>
  <c r="AC9" i="44"/>
  <c r="AE8" i="44"/>
  <c r="AA8" i="44"/>
  <c r="AC7" i="44"/>
  <c r="AE6" i="44"/>
  <c r="AA6" i="44"/>
  <c r="Q243" i="44"/>
  <c r="N243" i="44"/>
  <c r="R243" i="44"/>
  <c r="O243" i="44"/>
  <c r="Q231" i="44"/>
  <c r="N231" i="44"/>
  <c r="R231" i="44"/>
  <c r="O231" i="44"/>
  <c r="Q223" i="44"/>
  <c r="N223" i="44"/>
  <c r="R223" i="44"/>
  <c r="O223" i="44"/>
  <c r="Q211" i="44"/>
  <c r="N211" i="44"/>
  <c r="R211" i="44"/>
  <c r="O211" i="44"/>
  <c r="Q199" i="44"/>
  <c r="N199" i="44"/>
  <c r="R199" i="44"/>
  <c r="O199" i="44"/>
  <c r="Q187" i="44"/>
  <c r="N187" i="44"/>
  <c r="R187" i="44"/>
  <c r="O187" i="44"/>
  <c r="Q175" i="44"/>
  <c r="N175" i="44"/>
  <c r="R175" i="44"/>
  <c r="O175" i="44"/>
  <c r="P159" i="44"/>
  <c r="O159" i="44"/>
  <c r="Q159" i="44"/>
  <c r="N159" i="44"/>
  <c r="R159" i="44"/>
  <c r="P147" i="44"/>
  <c r="R147" i="44"/>
  <c r="N147" i="44"/>
  <c r="O147" i="44"/>
  <c r="Q147" i="44"/>
  <c r="P135" i="44"/>
  <c r="O135" i="44"/>
  <c r="Q135" i="44"/>
  <c r="R135" i="44"/>
  <c r="P123" i="44"/>
  <c r="R123" i="44"/>
  <c r="N123" i="44"/>
  <c r="O123" i="44"/>
  <c r="P111" i="44"/>
  <c r="O111" i="44"/>
  <c r="Q111" i="44"/>
  <c r="R111" i="44"/>
  <c r="N111" i="44"/>
  <c r="P99" i="44"/>
  <c r="R99" i="44"/>
  <c r="N99" i="44"/>
  <c r="O99" i="44"/>
  <c r="Q99" i="44"/>
  <c r="O87" i="44"/>
  <c r="R87" i="44"/>
  <c r="N87" i="44"/>
  <c r="P87" i="44"/>
  <c r="Q87" i="44"/>
  <c r="O75" i="44"/>
  <c r="R75" i="44"/>
  <c r="N75" i="44"/>
  <c r="P75" i="44"/>
  <c r="Q75" i="44"/>
  <c r="O63" i="44"/>
  <c r="R63" i="44"/>
  <c r="N63" i="44"/>
  <c r="P63" i="44"/>
  <c r="Q63" i="44"/>
  <c r="N51" i="44"/>
  <c r="R51" i="44"/>
  <c r="O51" i="44"/>
  <c r="P51" i="44"/>
  <c r="Q51" i="44"/>
  <c r="N39" i="44"/>
  <c r="R39" i="44"/>
  <c r="P39" i="44"/>
  <c r="O39" i="44"/>
  <c r="Q39" i="44"/>
  <c r="N27" i="44"/>
  <c r="R27" i="44"/>
  <c r="Q27" i="44"/>
  <c r="O27" i="44"/>
  <c r="P27" i="44"/>
  <c r="N15" i="44"/>
  <c r="R15" i="44"/>
  <c r="P15" i="44"/>
  <c r="Q15" i="44"/>
  <c r="O15" i="44"/>
  <c r="O254" i="44"/>
  <c r="Q254" i="44"/>
  <c r="O250" i="44"/>
  <c r="P250" i="44"/>
  <c r="Q250" i="44"/>
  <c r="O246" i="44"/>
  <c r="P246" i="44"/>
  <c r="Q246" i="44"/>
  <c r="O242" i="44"/>
  <c r="P242" i="44"/>
  <c r="Q242" i="44"/>
  <c r="O238" i="44"/>
  <c r="P238" i="44"/>
  <c r="Q238" i="44"/>
  <c r="O234" i="44"/>
  <c r="P234" i="44"/>
  <c r="Q234" i="44"/>
  <c r="O230" i="44"/>
  <c r="P230" i="44"/>
  <c r="Q230" i="44"/>
  <c r="O226" i="44"/>
  <c r="P226" i="44"/>
  <c r="Q226" i="44"/>
  <c r="O222" i="44"/>
  <c r="P222" i="44"/>
  <c r="Q222" i="44"/>
  <c r="O218" i="44"/>
  <c r="P218" i="44"/>
  <c r="Q218" i="44"/>
  <c r="O214" i="44"/>
  <c r="P214" i="44"/>
  <c r="Q214" i="44"/>
  <c r="O210" i="44"/>
  <c r="P210" i="44"/>
  <c r="Q210" i="44"/>
  <c r="O206" i="44"/>
  <c r="P206" i="44"/>
  <c r="Q206" i="44"/>
  <c r="O202" i="44"/>
  <c r="P202" i="44"/>
  <c r="Q202" i="44"/>
  <c r="O198" i="44"/>
  <c r="P198" i="44"/>
  <c r="Q198" i="44"/>
  <c r="O194" i="44"/>
  <c r="P194" i="44"/>
  <c r="Q194" i="44"/>
  <c r="O190" i="44"/>
  <c r="P190" i="44"/>
  <c r="Q190" i="44"/>
  <c r="O186" i="44"/>
  <c r="P186" i="44"/>
  <c r="Q186" i="44"/>
  <c r="O182" i="44"/>
  <c r="P182" i="44"/>
  <c r="Q182" i="44"/>
  <c r="O178" i="44"/>
  <c r="P178" i="44"/>
  <c r="Q178" i="44"/>
  <c r="O174" i="44"/>
  <c r="P174" i="44"/>
  <c r="Q174" i="44"/>
  <c r="Q170" i="44"/>
  <c r="R170" i="44"/>
  <c r="N170" i="44"/>
  <c r="O170" i="44"/>
  <c r="P166" i="44"/>
  <c r="Q166" i="44"/>
  <c r="R166" i="44"/>
  <c r="N166" i="44"/>
  <c r="N162" i="44"/>
  <c r="R162" i="44"/>
  <c r="O162" i="44"/>
  <c r="P162" i="44"/>
  <c r="Q162" i="44"/>
  <c r="N158" i="44"/>
  <c r="R158" i="44"/>
  <c r="P158" i="44"/>
  <c r="Q158" i="44"/>
  <c r="N154" i="44"/>
  <c r="R154" i="44"/>
  <c r="O154" i="44"/>
  <c r="Q154" i="44"/>
  <c r="N150" i="44"/>
  <c r="R150" i="44"/>
  <c r="P150" i="44"/>
  <c r="Q150" i="44"/>
  <c r="O150" i="44"/>
  <c r="N146" i="44"/>
  <c r="R146" i="44"/>
  <c r="O146" i="44"/>
  <c r="P146" i="44"/>
  <c r="Q146" i="44"/>
  <c r="N142" i="44"/>
  <c r="R142" i="44"/>
  <c r="P142" i="44"/>
  <c r="Q142" i="44"/>
  <c r="N138" i="44"/>
  <c r="R138" i="44"/>
  <c r="O138" i="44"/>
  <c r="Q138" i="44"/>
  <c r="N134" i="44"/>
  <c r="R134" i="44"/>
  <c r="P134" i="44"/>
  <c r="Q134" i="44"/>
  <c r="O134" i="44"/>
  <c r="N130" i="44"/>
  <c r="R130" i="44"/>
  <c r="O130" i="44"/>
  <c r="P130" i="44"/>
  <c r="Q130" i="44"/>
  <c r="N126" i="44"/>
  <c r="R126" i="44"/>
  <c r="P126" i="44"/>
  <c r="Q126" i="44"/>
  <c r="N122" i="44"/>
  <c r="R122" i="44"/>
  <c r="O122" i="44"/>
  <c r="Q122" i="44"/>
  <c r="N118" i="44"/>
  <c r="R118" i="44"/>
  <c r="P118" i="44"/>
  <c r="Q118" i="44"/>
  <c r="O118" i="44"/>
  <c r="N114" i="44"/>
  <c r="R114" i="44"/>
  <c r="O114" i="44"/>
  <c r="P114" i="44"/>
  <c r="Q114" i="44"/>
  <c r="N110" i="44"/>
  <c r="R110" i="44"/>
  <c r="P110" i="44"/>
  <c r="Q110" i="44"/>
  <c r="O110" i="44"/>
  <c r="N106" i="44"/>
  <c r="R106" i="44"/>
  <c r="O106" i="44"/>
  <c r="P106" i="44"/>
  <c r="Q106" i="44"/>
  <c r="N102" i="44"/>
  <c r="R102" i="44"/>
  <c r="P102" i="44"/>
  <c r="Q102" i="44"/>
  <c r="N98" i="44"/>
  <c r="R98" i="44"/>
  <c r="O98" i="44"/>
  <c r="P98" i="44"/>
  <c r="Q94" i="44"/>
  <c r="N94" i="44"/>
  <c r="O94" i="44"/>
  <c r="P94" i="44"/>
  <c r="Q90" i="44"/>
  <c r="N90" i="44"/>
  <c r="O90" i="44"/>
  <c r="P90" i="44"/>
  <c r="Q86" i="44"/>
  <c r="N86" i="44"/>
  <c r="O86" i="44"/>
  <c r="P86" i="44"/>
  <c r="Q82" i="44"/>
  <c r="N82" i="44"/>
  <c r="O82" i="44"/>
  <c r="P82" i="44"/>
  <c r="Q78" i="44"/>
  <c r="N78" i="44"/>
  <c r="O78" i="44"/>
  <c r="P78" i="44"/>
  <c r="Q74" i="44"/>
  <c r="N74" i="44"/>
  <c r="O74" i="44"/>
  <c r="P74" i="44"/>
  <c r="Q70" i="44"/>
  <c r="N70" i="44"/>
  <c r="O70" i="44"/>
  <c r="P70" i="44"/>
  <c r="Q66" i="44"/>
  <c r="N66" i="44"/>
  <c r="O66" i="44"/>
  <c r="P66" i="44"/>
  <c r="P62" i="44"/>
  <c r="Q62" i="44"/>
  <c r="N62" i="44"/>
  <c r="O62" i="44"/>
  <c r="P58" i="44"/>
  <c r="N58" i="44"/>
  <c r="R58" i="44"/>
  <c r="O58" i="44"/>
  <c r="Q58" i="44"/>
  <c r="P54" i="44"/>
  <c r="Q54" i="44"/>
  <c r="N54" i="44"/>
  <c r="R54" i="44"/>
  <c r="P50" i="44"/>
  <c r="N50" i="44"/>
  <c r="O50" i="44"/>
  <c r="Q50" i="44"/>
  <c r="R50" i="44"/>
  <c r="P46" i="44"/>
  <c r="Q46" i="44"/>
  <c r="O46" i="44"/>
  <c r="N46" i="44"/>
  <c r="R46" i="44"/>
  <c r="P42" i="44"/>
  <c r="N42" i="44"/>
  <c r="O42" i="44"/>
  <c r="Q42" i="44"/>
  <c r="R42" i="44"/>
  <c r="P38" i="44"/>
  <c r="Q38" i="44"/>
  <c r="R38" i="44"/>
  <c r="N38" i="44"/>
  <c r="O38" i="44"/>
  <c r="P34" i="44"/>
  <c r="N34" i="44"/>
  <c r="Q34" i="44"/>
  <c r="O34" i="44"/>
  <c r="R34" i="44"/>
  <c r="P30" i="44"/>
  <c r="Q30" i="44"/>
  <c r="R30" i="44"/>
  <c r="N30" i="44"/>
  <c r="O30" i="44"/>
  <c r="P26" i="44"/>
  <c r="N26" i="44"/>
  <c r="R26" i="44"/>
  <c r="O26" i="44"/>
  <c r="Q26" i="44"/>
  <c r="P22" i="44"/>
  <c r="Q22" i="44"/>
  <c r="N22" i="44"/>
  <c r="O22" i="44"/>
  <c r="R22" i="44"/>
  <c r="P254" i="44"/>
  <c r="P253" i="44"/>
  <c r="P252" i="44"/>
  <c r="P251" i="44"/>
  <c r="N250" i="44"/>
  <c r="R248" i="44"/>
  <c r="N242" i="44"/>
  <c r="R240" i="44"/>
  <c r="N234" i="44"/>
  <c r="R232" i="44"/>
  <c r="N226" i="44"/>
  <c r="R224" i="44"/>
  <c r="N218" i="44"/>
  <c r="R216" i="44"/>
  <c r="N210" i="44"/>
  <c r="R208" i="44"/>
  <c r="N202" i="44"/>
  <c r="R200" i="44"/>
  <c r="N194" i="44"/>
  <c r="R192" i="44"/>
  <c r="N186" i="44"/>
  <c r="R184" i="44"/>
  <c r="N178" i="44"/>
  <c r="R176" i="44"/>
  <c r="P138" i="44"/>
  <c r="N135" i="44"/>
  <c r="O102" i="44"/>
  <c r="R94" i="44"/>
  <c r="R86" i="44"/>
  <c r="R78" i="44"/>
  <c r="R70" i="44"/>
  <c r="R62" i="44"/>
  <c r="Q247" i="44"/>
  <c r="N247" i="44"/>
  <c r="R247" i="44"/>
  <c r="O247" i="44"/>
  <c r="Q235" i="44"/>
  <c r="N235" i="44"/>
  <c r="R235" i="44"/>
  <c r="O235" i="44"/>
  <c r="Q219" i="44"/>
  <c r="N219" i="44"/>
  <c r="R219" i="44"/>
  <c r="O219" i="44"/>
  <c r="Q207" i="44"/>
  <c r="N207" i="44"/>
  <c r="R207" i="44"/>
  <c r="O207" i="44"/>
  <c r="Q195" i="44"/>
  <c r="N195" i="44"/>
  <c r="R195" i="44"/>
  <c r="O195" i="44"/>
  <c r="Q183" i="44"/>
  <c r="N183" i="44"/>
  <c r="R183" i="44"/>
  <c r="O183" i="44"/>
  <c r="O171" i="44"/>
  <c r="Q171" i="44"/>
  <c r="R171" i="44"/>
  <c r="N171" i="44"/>
  <c r="P163" i="44"/>
  <c r="R163" i="44"/>
  <c r="N163" i="44"/>
  <c r="O163" i="44"/>
  <c r="Q163" i="44"/>
  <c r="P151" i="44"/>
  <c r="O151" i="44"/>
  <c r="Q151" i="44"/>
  <c r="R151" i="44"/>
  <c r="P139" i="44"/>
  <c r="R139" i="44"/>
  <c r="N139" i="44"/>
  <c r="O139" i="44"/>
  <c r="P127" i="44"/>
  <c r="O127" i="44"/>
  <c r="Q127" i="44"/>
  <c r="N127" i="44"/>
  <c r="R127" i="44"/>
  <c r="P115" i="44"/>
  <c r="R115" i="44"/>
  <c r="N115" i="44"/>
  <c r="O115" i="44"/>
  <c r="P103" i="44"/>
  <c r="O103" i="44"/>
  <c r="Q103" i="44"/>
  <c r="R103" i="44"/>
  <c r="N103" i="44"/>
  <c r="O91" i="44"/>
  <c r="R91" i="44"/>
  <c r="N91" i="44"/>
  <c r="P91" i="44"/>
  <c r="Q91" i="44"/>
  <c r="O79" i="44"/>
  <c r="R79" i="44"/>
  <c r="N79" i="44"/>
  <c r="P79" i="44"/>
  <c r="Q79" i="44"/>
  <c r="O67" i="44"/>
  <c r="R67" i="44"/>
  <c r="N67" i="44"/>
  <c r="P67" i="44"/>
  <c r="Q67" i="44"/>
  <c r="N55" i="44"/>
  <c r="R55" i="44"/>
  <c r="P55" i="44"/>
  <c r="O55" i="44"/>
  <c r="Q55" i="44"/>
  <c r="N43" i="44"/>
  <c r="R43" i="44"/>
  <c r="O43" i="44"/>
  <c r="P43" i="44"/>
  <c r="Q43" i="44"/>
  <c r="N31" i="44"/>
  <c r="R31" i="44"/>
  <c r="P31" i="44"/>
  <c r="O31" i="44"/>
  <c r="Q31" i="44"/>
  <c r="N19" i="44"/>
  <c r="R19" i="44"/>
  <c r="O19" i="44"/>
  <c r="P19" i="44"/>
  <c r="Q19" i="44"/>
  <c r="N7" i="44"/>
  <c r="R7" i="44"/>
  <c r="P7" i="44"/>
  <c r="O7" i="44"/>
  <c r="Q7" i="44"/>
  <c r="R251" i="44"/>
  <c r="P223" i="44"/>
  <c r="P199" i="44"/>
  <c r="Q249" i="44"/>
  <c r="N249" i="44"/>
  <c r="R249" i="44"/>
  <c r="O249" i="44"/>
  <c r="Q241" i="44"/>
  <c r="N241" i="44"/>
  <c r="R241" i="44"/>
  <c r="O241" i="44"/>
  <c r="Q229" i="44"/>
  <c r="N229" i="44"/>
  <c r="R229" i="44"/>
  <c r="O229" i="44"/>
  <c r="Q221" i="44"/>
  <c r="N221" i="44"/>
  <c r="R221" i="44"/>
  <c r="O221" i="44"/>
  <c r="Q213" i="44"/>
  <c r="N213" i="44"/>
  <c r="R213" i="44"/>
  <c r="O213" i="44"/>
  <c r="Q205" i="44"/>
  <c r="N205" i="44"/>
  <c r="R205" i="44"/>
  <c r="O205" i="44"/>
  <c r="Q197" i="44"/>
  <c r="N197" i="44"/>
  <c r="R197" i="44"/>
  <c r="O197" i="44"/>
  <c r="Q185" i="44"/>
  <c r="N185" i="44"/>
  <c r="R185" i="44"/>
  <c r="O185" i="44"/>
  <c r="Q177" i="44"/>
  <c r="N177" i="44"/>
  <c r="R177" i="44"/>
  <c r="O177" i="44"/>
  <c r="N169" i="44"/>
  <c r="O169" i="44"/>
  <c r="P169" i="44"/>
  <c r="Q169" i="44"/>
  <c r="P161" i="44"/>
  <c r="N161" i="44"/>
  <c r="O161" i="44"/>
  <c r="Q161" i="44"/>
  <c r="P153" i="44"/>
  <c r="N153" i="44"/>
  <c r="O153" i="44"/>
  <c r="Q153" i="44"/>
  <c r="R153" i="44"/>
  <c r="P149" i="44"/>
  <c r="Q149" i="44"/>
  <c r="R149" i="44"/>
  <c r="N149" i="44"/>
  <c r="P141" i="44"/>
  <c r="Q141" i="44"/>
  <c r="R141" i="44"/>
  <c r="N141" i="44"/>
  <c r="O141" i="44"/>
  <c r="P133" i="44"/>
  <c r="Q133" i="44"/>
  <c r="R133" i="44"/>
  <c r="N133" i="44"/>
  <c r="P125" i="44"/>
  <c r="Q125" i="44"/>
  <c r="R125" i="44"/>
  <c r="N125" i="44"/>
  <c r="O125" i="44"/>
  <c r="P117" i="44"/>
  <c r="Q117" i="44"/>
  <c r="R117" i="44"/>
  <c r="N117" i="44"/>
  <c r="P113" i="44"/>
  <c r="N113" i="44"/>
  <c r="O113" i="44"/>
  <c r="Q113" i="44"/>
  <c r="P109" i="44"/>
  <c r="Q109" i="44"/>
  <c r="R109" i="44"/>
  <c r="N109" i="44"/>
  <c r="O109" i="44"/>
  <c r="P101" i="44"/>
  <c r="Q101" i="44"/>
  <c r="R101" i="44"/>
  <c r="N101" i="44"/>
  <c r="O101" i="44"/>
  <c r="O97" i="44"/>
  <c r="P97" i="44"/>
  <c r="N97" i="44"/>
  <c r="Q97" i="44"/>
  <c r="R97" i="44"/>
  <c r="O93" i="44"/>
  <c r="P93" i="44"/>
  <c r="N93" i="44"/>
  <c r="Q93" i="44"/>
  <c r="R93" i="44"/>
  <c r="O89" i="44"/>
  <c r="P89" i="44"/>
  <c r="N89" i="44"/>
  <c r="Q89" i="44"/>
  <c r="R89" i="44"/>
  <c r="O85" i="44"/>
  <c r="P85" i="44"/>
  <c r="N85" i="44"/>
  <c r="Q85" i="44"/>
  <c r="R85" i="44"/>
  <c r="O81" i="44"/>
  <c r="P81" i="44"/>
  <c r="N81" i="44"/>
  <c r="Q81" i="44"/>
  <c r="R81" i="44"/>
  <c r="O77" i="44"/>
  <c r="P77" i="44"/>
  <c r="N77" i="44"/>
  <c r="Q77" i="44"/>
  <c r="R77" i="44"/>
  <c r="O73" i="44"/>
  <c r="P73" i="44"/>
  <c r="N73" i="44"/>
  <c r="Q73" i="44"/>
  <c r="R73" i="44"/>
  <c r="O69" i="44"/>
  <c r="P69" i="44"/>
  <c r="N69" i="44"/>
  <c r="Q69" i="44"/>
  <c r="R69" i="44"/>
  <c r="O65" i="44"/>
  <c r="P65" i="44"/>
  <c r="N65" i="44"/>
  <c r="Q65" i="44"/>
  <c r="R65" i="44"/>
  <c r="N61" i="44"/>
  <c r="R61" i="44"/>
  <c r="Q61" i="44"/>
  <c r="O61" i="44"/>
  <c r="P61" i="44"/>
  <c r="N57" i="44"/>
  <c r="R57" i="44"/>
  <c r="O57" i="44"/>
  <c r="Q57" i="44"/>
  <c r="N53" i="44"/>
  <c r="R53" i="44"/>
  <c r="Q53" i="44"/>
  <c r="O53" i="44"/>
  <c r="P53" i="44"/>
  <c r="N49" i="44"/>
  <c r="R49" i="44"/>
  <c r="O49" i="44"/>
  <c r="P49" i="44"/>
  <c r="Q49" i="44"/>
  <c r="N45" i="44"/>
  <c r="R45" i="44"/>
  <c r="Q45" i="44"/>
  <c r="O45" i="44"/>
  <c r="P45" i="44"/>
  <c r="N41" i="44"/>
  <c r="R41" i="44"/>
  <c r="O41" i="44"/>
  <c r="Q41" i="44"/>
  <c r="P41" i="44"/>
  <c r="N37" i="44"/>
  <c r="R37" i="44"/>
  <c r="Q37" i="44"/>
  <c r="P37" i="44"/>
  <c r="O37" i="44"/>
  <c r="N33" i="44"/>
  <c r="R33" i="44"/>
  <c r="O33" i="44"/>
  <c r="P33" i="44"/>
  <c r="Q33" i="44"/>
  <c r="N29" i="44"/>
  <c r="R29" i="44"/>
  <c r="Q29" i="44"/>
  <c r="P29" i="44"/>
  <c r="O29" i="44"/>
  <c r="N25" i="44"/>
  <c r="R25" i="44"/>
  <c r="O25" i="44"/>
  <c r="Q25" i="44"/>
  <c r="P25" i="44"/>
  <c r="N21" i="44"/>
  <c r="R21" i="44"/>
  <c r="Q21" i="44"/>
  <c r="O21" i="44"/>
  <c r="P21" i="44"/>
  <c r="N17" i="44"/>
  <c r="R17" i="44"/>
  <c r="O17" i="44"/>
  <c r="P17" i="44"/>
  <c r="Q17" i="44"/>
  <c r="N13" i="44"/>
  <c r="R13" i="44"/>
  <c r="Q13" i="44"/>
  <c r="O13" i="44"/>
  <c r="P13" i="44"/>
  <c r="N9" i="44"/>
  <c r="R9" i="44"/>
  <c r="O9" i="44"/>
  <c r="P9" i="44"/>
  <c r="Q9" i="44"/>
  <c r="N254" i="44"/>
  <c r="R246" i="44"/>
  <c r="P243" i="44"/>
  <c r="R238" i="44"/>
  <c r="P235" i="44"/>
  <c r="R230" i="44"/>
  <c r="R222" i="44"/>
  <c r="P219" i="44"/>
  <c r="R214" i="44"/>
  <c r="P211" i="44"/>
  <c r="R206" i="44"/>
  <c r="R198" i="44"/>
  <c r="P195" i="44"/>
  <c r="R190" i="44"/>
  <c r="P187" i="44"/>
  <c r="R182" i="44"/>
  <c r="R174" i="44"/>
  <c r="P171" i="44"/>
  <c r="R169" i="44"/>
  <c r="P154" i="44"/>
  <c r="N151" i="44"/>
  <c r="O126" i="44"/>
  <c r="Q123" i="44"/>
  <c r="Q115" i="44"/>
  <c r="Q251" i="44"/>
  <c r="O251" i="44"/>
  <c r="Q239" i="44"/>
  <c r="N239" i="44"/>
  <c r="R239" i="44"/>
  <c r="O239" i="44"/>
  <c r="Q227" i="44"/>
  <c r="N227" i="44"/>
  <c r="R227" i="44"/>
  <c r="O227" i="44"/>
  <c r="Q215" i="44"/>
  <c r="N215" i="44"/>
  <c r="R215" i="44"/>
  <c r="O215" i="44"/>
  <c r="Q203" i="44"/>
  <c r="N203" i="44"/>
  <c r="R203" i="44"/>
  <c r="O203" i="44"/>
  <c r="Q191" i="44"/>
  <c r="N191" i="44"/>
  <c r="R191" i="44"/>
  <c r="O191" i="44"/>
  <c r="Q179" i="44"/>
  <c r="N179" i="44"/>
  <c r="R179" i="44"/>
  <c r="O179" i="44"/>
  <c r="N167" i="44"/>
  <c r="R167" i="44"/>
  <c r="O167" i="44"/>
  <c r="P167" i="44"/>
  <c r="P155" i="44"/>
  <c r="R155" i="44"/>
  <c r="N155" i="44"/>
  <c r="O155" i="44"/>
  <c r="P143" i="44"/>
  <c r="O143" i="44"/>
  <c r="Q143" i="44"/>
  <c r="N143" i="44"/>
  <c r="R143" i="44"/>
  <c r="P131" i="44"/>
  <c r="R131" i="44"/>
  <c r="N131" i="44"/>
  <c r="O131" i="44"/>
  <c r="Q131" i="44"/>
  <c r="P119" i="44"/>
  <c r="O119" i="44"/>
  <c r="Q119" i="44"/>
  <c r="R119" i="44"/>
  <c r="P107" i="44"/>
  <c r="R107" i="44"/>
  <c r="N107" i="44"/>
  <c r="O107" i="44"/>
  <c r="Q107" i="44"/>
  <c r="O95" i="44"/>
  <c r="R95" i="44"/>
  <c r="N95" i="44"/>
  <c r="P95" i="44"/>
  <c r="Q95" i="44"/>
  <c r="O83" i="44"/>
  <c r="R83" i="44"/>
  <c r="N83" i="44"/>
  <c r="P83" i="44"/>
  <c r="Q83" i="44"/>
  <c r="O71" i="44"/>
  <c r="R71" i="44"/>
  <c r="N71" i="44"/>
  <c r="P71" i="44"/>
  <c r="Q71" i="44"/>
  <c r="N59" i="44"/>
  <c r="R59" i="44"/>
  <c r="Q59" i="44"/>
  <c r="O59" i="44"/>
  <c r="P59" i="44"/>
  <c r="N47" i="44"/>
  <c r="R47" i="44"/>
  <c r="P47" i="44"/>
  <c r="Q47" i="44"/>
  <c r="O47" i="44"/>
  <c r="N35" i="44"/>
  <c r="R35" i="44"/>
  <c r="P35" i="44"/>
  <c r="O35" i="44"/>
  <c r="Q35" i="44"/>
  <c r="N23" i="44"/>
  <c r="R23" i="44"/>
  <c r="P23" i="44"/>
  <c r="O23" i="44"/>
  <c r="Q23" i="44"/>
  <c r="N11" i="44"/>
  <c r="R11" i="44"/>
  <c r="O11" i="44"/>
  <c r="P11" i="44"/>
  <c r="Q11" i="44"/>
  <c r="P231" i="44"/>
  <c r="P207" i="44"/>
  <c r="P183" i="44"/>
  <c r="P175" i="44"/>
  <c r="Q253" i="44"/>
  <c r="O253" i="44"/>
  <c r="Q245" i="44"/>
  <c r="N245" i="44"/>
  <c r="R245" i="44"/>
  <c r="O245" i="44"/>
  <c r="Q237" i="44"/>
  <c r="N237" i="44"/>
  <c r="R237" i="44"/>
  <c r="O237" i="44"/>
  <c r="Q233" i="44"/>
  <c r="N233" i="44"/>
  <c r="R233" i="44"/>
  <c r="O233" i="44"/>
  <c r="Q225" i="44"/>
  <c r="N225" i="44"/>
  <c r="R225" i="44"/>
  <c r="O225" i="44"/>
  <c r="Q217" i="44"/>
  <c r="N217" i="44"/>
  <c r="R217" i="44"/>
  <c r="O217" i="44"/>
  <c r="Q209" i="44"/>
  <c r="N209" i="44"/>
  <c r="R209" i="44"/>
  <c r="O209" i="44"/>
  <c r="Q201" i="44"/>
  <c r="N201" i="44"/>
  <c r="R201" i="44"/>
  <c r="O201" i="44"/>
  <c r="Q193" i="44"/>
  <c r="N193" i="44"/>
  <c r="R193" i="44"/>
  <c r="O193" i="44"/>
  <c r="Q189" i="44"/>
  <c r="N189" i="44"/>
  <c r="R189" i="44"/>
  <c r="O189" i="44"/>
  <c r="Q181" i="44"/>
  <c r="N181" i="44"/>
  <c r="R181" i="44"/>
  <c r="O181" i="44"/>
  <c r="Q173" i="44"/>
  <c r="N173" i="44"/>
  <c r="R173" i="44"/>
  <c r="O173" i="44"/>
  <c r="N165" i="44"/>
  <c r="R165" i="44"/>
  <c r="O165" i="44"/>
  <c r="Q165" i="44"/>
  <c r="P157" i="44"/>
  <c r="Q157" i="44"/>
  <c r="R157" i="44"/>
  <c r="N157" i="44"/>
  <c r="O157" i="44"/>
  <c r="P145" i="44"/>
  <c r="N145" i="44"/>
  <c r="O145" i="44"/>
  <c r="Q145" i="44"/>
  <c r="P137" i="44"/>
  <c r="N137" i="44"/>
  <c r="O137" i="44"/>
  <c r="Q137" i="44"/>
  <c r="R137" i="44"/>
  <c r="P129" i="44"/>
  <c r="N129" i="44"/>
  <c r="O129" i="44"/>
  <c r="Q129" i="44"/>
  <c r="P121" i="44"/>
  <c r="N121" i="44"/>
  <c r="O121" i="44"/>
  <c r="Q121" i="44"/>
  <c r="R121" i="44"/>
  <c r="P105" i="44"/>
  <c r="N105" i="44"/>
  <c r="O105" i="44"/>
  <c r="Q105" i="44"/>
  <c r="R105" i="44"/>
  <c r="O252" i="44"/>
  <c r="Q252" i="44"/>
  <c r="O248" i="44"/>
  <c r="P248" i="44"/>
  <c r="Q248" i="44"/>
  <c r="O244" i="44"/>
  <c r="P244" i="44"/>
  <c r="Q244" i="44"/>
  <c r="O240" i="44"/>
  <c r="P240" i="44"/>
  <c r="Q240" i="44"/>
  <c r="O236" i="44"/>
  <c r="P236" i="44"/>
  <c r="Q236" i="44"/>
  <c r="O232" i="44"/>
  <c r="P232" i="44"/>
  <c r="Q232" i="44"/>
  <c r="O228" i="44"/>
  <c r="P228" i="44"/>
  <c r="Q228" i="44"/>
  <c r="O224" i="44"/>
  <c r="P224" i="44"/>
  <c r="Q224" i="44"/>
  <c r="O220" i="44"/>
  <c r="P220" i="44"/>
  <c r="Q220" i="44"/>
  <c r="O216" i="44"/>
  <c r="P216" i="44"/>
  <c r="Q216" i="44"/>
  <c r="O212" i="44"/>
  <c r="P212" i="44"/>
  <c r="Q212" i="44"/>
  <c r="O208" i="44"/>
  <c r="P208" i="44"/>
  <c r="Q208" i="44"/>
  <c r="O204" i="44"/>
  <c r="P204" i="44"/>
  <c r="Q204" i="44"/>
  <c r="O200" i="44"/>
  <c r="P200" i="44"/>
  <c r="Q200" i="44"/>
  <c r="O196" i="44"/>
  <c r="P196" i="44"/>
  <c r="Q196" i="44"/>
  <c r="O192" i="44"/>
  <c r="P192" i="44"/>
  <c r="Q192" i="44"/>
  <c r="O188" i="44"/>
  <c r="P188" i="44"/>
  <c r="Q188" i="44"/>
  <c r="O184" i="44"/>
  <c r="P184" i="44"/>
  <c r="Q184" i="44"/>
  <c r="O180" i="44"/>
  <c r="P180" i="44"/>
  <c r="Q180" i="44"/>
  <c r="O176" i="44"/>
  <c r="P176" i="44"/>
  <c r="Q176" i="44"/>
  <c r="O172" i="44"/>
  <c r="P172" i="44"/>
  <c r="Q172" i="44"/>
  <c r="P168" i="44"/>
  <c r="Q168" i="44"/>
  <c r="N168" i="44"/>
  <c r="O168" i="44"/>
  <c r="P164" i="44"/>
  <c r="Q164" i="44"/>
  <c r="O164" i="44"/>
  <c r="R164" i="44"/>
  <c r="N160" i="44"/>
  <c r="R160" i="44"/>
  <c r="O160" i="44"/>
  <c r="P160" i="44"/>
  <c r="Q160" i="44"/>
  <c r="N156" i="44"/>
  <c r="R156" i="44"/>
  <c r="Q156" i="44"/>
  <c r="O156" i="44"/>
  <c r="P156" i="44"/>
  <c r="N152" i="44"/>
  <c r="R152" i="44"/>
  <c r="O152" i="44"/>
  <c r="P152" i="44"/>
  <c r="Q152" i="44"/>
  <c r="N148" i="44"/>
  <c r="R148" i="44"/>
  <c r="Q148" i="44"/>
  <c r="P148" i="44"/>
  <c r="N144" i="44"/>
  <c r="R144" i="44"/>
  <c r="O144" i="44"/>
  <c r="P144" i="44"/>
  <c r="Q144" i="44"/>
  <c r="N140" i="44"/>
  <c r="R140" i="44"/>
  <c r="Q140" i="44"/>
  <c r="O140" i="44"/>
  <c r="P140" i="44"/>
  <c r="N136" i="44"/>
  <c r="R136" i="44"/>
  <c r="O136" i="44"/>
  <c r="P136" i="44"/>
  <c r="Q136" i="44"/>
  <c r="N132" i="44"/>
  <c r="R132" i="44"/>
  <c r="Q132" i="44"/>
  <c r="P132" i="44"/>
  <c r="N128" i="44"/>
  <c r="R128" i="44"/>
  <c r="O128" i="44"/>
  <c r="P128" i="44"/>
  <c r="Q128" i="44"/>
  <c r="N124" i="44"/>
  <c r="R124" i="44"/>
  <c r="Q124" i="44"/>
  <c r="O124" i="44"/>
  <c r="P124" i="44"/>
  <c r="N120" i="44"/>
  <c r="R120" i="44"/>
  <c r="O120" i="44"/>
  <c r="P120" i="44"/>
  <c r="Q120" i="44"/>
  <c r="N116" i="44"/>
  <c r="R116" i="44"/>
  <c r="Q116" i="44"/>
  <c r="O116" i="44"/>
  <c r="P116" i="44"/>
  <c r="N112" i="44"/>
  <c r="R112" i="44"/>
  <c r="O112" i="44"/>
  <c r="P112" i="44"/>
  <c r="Q112" i="44"/>
  <c r="N108" i="44"/>
  <c r="R108" i="44"/>
  <c r="Q108" i="44"/>
  <c r="O108" i="44"/>
  <c r="P108" i="44"/>
  <c r="N104" i="44"/>
  <c r="R104" i="44"/>
  <c r="O104" i="44"/>
  <c r="P104" i="44"/>
  <c r="Q104" i="44"/>
  <c r="N100" i="44"/>
  <c r="R100" i="44"/>
  <c r="Q100" i="44"/>
  <c r="O100" i="44"/>
  <c r="Q96" i="44"/>
  <c r="P96" i="44"/>
  <c r="N96" i="44"/>
  <c r="O96" i="44"/>
  <c r="Q92" i="44"/>
  <c r="P92" i="44"/>
  <c r="N92" i="44"/>
  <c r="O92" i="44"/>
  <c r="Q88" i="44"/>
  <c r="P88" i="44"/>
  <c r="N88" i="44"/>
  <c r="O88" i="44"/>
  <c r="Q84" i="44"/>
  <c r="P84" i="44"/>
  <c r="N84" i="44"/>
  <c r="O84" i="44"/>
  <c r="Q80" i="44"/>
  <c r="P80" i="44"/>
  <c r="N80" i="44"/>
  <c r="O80" i="44"/>
  <c r="Q76" i="44"/>
  <c r="P76" i="44"/>
  <c r="N76" i="44"/>
  <c r="O76" i="44"/>
  <c r="Q72" i="44"/>
  <c r="P72" i="44"/>
  <c r="N72" i="44"/>
  <c r="O72" i="44"/>
  <c r="Q68" i="44"/>
  <c r="P68" i="44"/>
  <c r="N68" i="44"/>
  <c r="O68" i="44"/>
  <c r="Q64" i="44"/>
  <c r="P64" i="44"/>
  <c r="N64" i="44"/>
  <c r="O64" i="44"/>
  <c r="P60" i="44"/>
  <c r="R60" i="44"/>
  <c r="Q60" i="44"/>
  <c r="O60" i="44"/>
  <c r="P56" i="44"/>
  <c r="O56" i="44"/>
  <c r="Q56" i="44"/>
  <c r="N56" i="44"/>
  <c r="R56" i="44"/>
  <c r="P249" i="44"/>
  <c r="N246" i="44"/>
  <c r="R244" i="44"/>
  <c r="P241" i="44"/>
  <c r="N238" i="44"/>
  <c r="R236" i="44"/>
  <c r="P233" i="44"/>
  <c r="N230" i="44"/>
  <c r="R228" i="44"/>
  <c r="P225" i="44"/>
  <c r="N222" i="44"/>
  <c r="R220" i="44"/>
  <c r="P217" i="44"/>
  <c r="N214" i="44"/>
  <c r="R212" i="44"/>
  <c r="P209" i="44"/>
  <c r="N206" i="44"/>
  <c r="R204" i="44"/>
  <c r="P201" i="44"/>
  <c r="N198" i="44"/>
  <c r="R196" i="44"/>
  <c r="P193" i="44"/>
  <c r="N190" i="44"/>
  <c r="R188" i="44"/>
  <c r="P185" i="44"/>
  <c r="N182" i="44"/>
  <c r="R180" i="44"/>
  <c r="P177" i="44"/>
  <c r="N174" i="44"/>
  <c r="R172" i="44"/>
  <c r="O148" i="44"/>
  <c r="R145" i="44"/>
  <c r="O142" i="44"/>
  <c r="Q139" i="44"/>
  <c r="O117" i="44"/>
  <c r="Q98" i="44"/>
  <c r="R90" i="44"/>
  <c r="R82" i="44"/>
  <c r="R74" i="44"/>
  <c r="R66" i="44"/>
  <c r="P18" i="44"/>
  <c r="N18" i="44"/>
  <c r="O18" i="44"/>
  <c r="Q18" i="44"/>
  <c r="P14" i="44"/>
  <c r="Q14" i="44"/>
  <c r="O14" i="44"/>
  <c r="N14" i="44"/>
  <c r="P10" i="44"/>
  <c r="N10" i="44"/>
  <c r="O10" i="44"/>
  <c r="R10" i="44"/>
  <c r="P6" i="44"/>
  <c r="Q6" i="44"/>
  <c r="R6" i="44"/>
  <c r="N6" i="44"/>
  <c r="O6" i="44"/>
  <c r="R14" i="44"/>
  <c r="P52" i="44"/>
  <c r="R52" i="44"/>
  <c r="N52" i="44"/>
  <c r="O52" i="44"/>
  <c r="Q52" i="44"/>
  <c r="P48" i="44"/>
  <c r="O48" i="44"/>
  <c r="R48" i="44"/>
  <c r="N48" i="44"/>
  <c r="P44" i="44"/>
  <c r="R44" i="44"/>
  <c r="N44" i="44"/>
  <c r="O44" i="44"/>
  <c r="Q44" i="44"/>
  <c r="P40" i="44"/>
  <c r="O40" i="44"/>
  <c r="Q40" i="44"/>
  <c r="R40" i="44"/>
  <c r="P36" i="44"/>
  <c r="R36" i="44"/>
  <c r="O36" i="44"/>
  <c r="N36" i="44"/>
  <c r="Q36" i="44"/>
  <c r="P32" i="44"/>
  <c r="O32" i="44"/>
  <c r="N32" i="44"/>
  <c r="Q32" i="44"/>
  <c r="R32" i="44"/>
  <c r="P28" i="44"/>
  <c r="R28" i="44"/>
  <c r="Q28" i="44"/>
  <c r="N28" i="44"/>
  <c r="O28" i="44"/>
  <c r="P24" i="44"/>
  <c r="O24" i="44"/>
  <c r="Q24" i="44"/>
  <c r="N24" i="44"/>
  <c r="R24" i="44"/>
  <c r="P20" i="44"/>
  <c r="R20" i="44"/>
  <c r="N20" i="44"/>
  <c r="O20" i="44"/>
  <c r="P16" i="44"/>
  <c r="O16" i="44"/>
  <c r="R16" i="44"/>
  <c r="Q16" i="44"/>
  <c r="P12" i="44"/>
  <c r="R12" i="44"/>
  <c r="N12" i="44"/>
  <c r="O12" i="44"/>
  <c r="Q12" i="44"/>
  <c r="P8" i="44"/>
  <c r="O8" i="44"/>
  <c r="N8" i="44"/>
  <c r="Q8" i="44"/>
  <c r="R8" i="44"/>
  <c r="Q48" i="44"/>
  <c r="N40" i="44"/>
  <c r="Q20" i="44"/>
  <c r="R18" i="44"/>
  <c r="N16" i="44"/>
  <c r="D34" i="45"/>
  <c r="D26" i="45"/>
  <c r="D18" i="45"/>
  <c r="D41" i="45"/>
  <c r="D37" i="45"/>
  <c r="D33" i="45"/>
  <c r="D29" i="45"/>
  <c r="D25" i="45"/>
  <c r="D21" i="45"/>
  <c r="D17" i="45"/>
  <c r="D13" i="45"/>
  <c r="D39" i="45"/>
  <c r="D35" i="45"/>
  <c r="D31" i="45"/>
  <c r="D27" i="45"/>
  <c r="D23" i="45"/>
  <c r="D19" i="45"/>
  <c r="D15" i="45"/>
  <c r="D38" i="45"/>
  <c r="D30" i="45"/>
  <c r="D22" i="45"/>
  <c r="D14" i="45"/>
  <c r="D40" i="45"/>
  <c r="D36" i="45"/>
  <c r="D32" i="45"/>
  <c r="D28" i="45"/>
  <c r="D24" i="45"/>
  <c r="D20" i="45"/>
  <c r="D12" i="45"/>
  <c r="J20" i="9"/>
  <c r="O20" i="9" s="1"/>
  <c r="M20" i="9"/>
  <c r="N20" i="9"/>
  <c r="P20" i="9"/>
  <c r="J21" i="9"/>
  <c r="O21" i="9" s="1"/>
  <c r="M21" i="9"/>
  <c r="N21" i="9"/>
  <c r="P21" i="9"/>
  <c r="J22" i="9"/>
  <c r="O22" i="9" s="1"/>
  <c r="M22" i="9"/>
  <c r="N22" i="9"/>
  <c r="P22" i="9"/>
  <c r="J23" i="9"/>
  <c r="O23" i="9" s="1"/>
  <c r="M23" i="9"/>
  <c r="N23" i="9"/>
  <c r="P23" i="9"/>
  <c r="J24" i="9"/>
  <c r="O24" i="9" s="1"/>
  <c r="M24" i="9"/>
  <c r="N24" i="9"/>
  <c r="P24" i="9"/>
  <c r="J25" i="9"/>
  <c r="O25" i="9" s="1"/>
  <c r="M25" i="9"/>
  <c r="N25" i="9"/>
  <c r="P25" i="9"/>
  <c r="J26" i="9"/>
  <c r="O26" i="9" s="1"/>
  <c r="M26" i="9"/>
  <c r="N26" i="9"/>
  <c r="P26" i="9"/>
  <c r="J27" i="9"/>
  <c r="O27" i="9" s="1"/>
  <c r="M27" i="9"/>
  <c r="N27" i="9"/>
  <c r="P27" i="9"/>
  <c r="J28" i="9"/>
  <c r="O28" i="9" s="1"/>
  <c r="M28" i="9"/>
  <c r="N28" i="9"/>
  <c r="P28" i="9"/>
  <c r="J29" i="9"/>
  <c r="O29" i="9" s="1"/>
  <c r="M29" i="9"/>
  <c r="N29" i="9"/>
  <c r="P29" i="9"/>
  <c r="J30" i="9"/>
  <c r="O30" i="9" s="1"/>
  <c r="M30" i="9"/>
  <c r="N30" i="9"/>
  <c r="P30" i="9"/>
  <c r="J31" i="9"/>
  <c r="O31" i="9" s="1"/>
  <c r="M31" i="9"/>
  <c r="N31" i="9"/>
  <c r="P31" i="9"/>
  <c r="J32" i="9"/>
  <c r="O32" i="9" s="1"/>
  <c r="M32" i="9"/>
  <c r="N32" i="9"/>
  <c r="P32" i="9"/>
  <c r="N6" i="9"/>
  <c r="N7" i="9"/>
  <c r="N8" i="9"/>
  <c r="N9" i="9"/>
  <c r="N10" i="9"/>
  <c r="N11" i="9"/>
  <c r="N12" i="9"/>
  <c r="N13" i="9"/>
  <c r="N14" i="9"/>
  <c r="N15" i="9"/>
  <c r="N16" i="9"/>
  <c r="N17" i="9"/>
  <c r="N18" i="9"/>
  <c r="N19" i="9"/>
  <c r="N5" i="9"/>
  <c r="AG84" i="44" l="1"/>
  <c r="AG113" i="44"/>
  <c r="AH161" i="44"/>
  <c r="AF161" i="44" s="1"/>
  <c r="AH217" i="44"/>
  <c r="AF217" i="44" s="1"/>
  <c r="AJ31" i="44"/>
  <c r="AJ43" i="44"/>
  <c r="AJ7" i="44"/>
  <c r="AJ17" i="44"/>
  <c r="AJ47" i="44"/>
  <c r="AG15" i="44"/>
  <c r="AJ15" i="44"/>
  <c r="AJ11" i="44"/>
  <c r="AJ13" i="44"/>
  <c r="AJ19" i="44"/>
  <c r="AJ6" i="44"/>
  <c r="AJ18" i="44"/>
  <c r="AG169" i="44"/>
  <c r="AJ169" i="44"/>
  <c r="AG221" i="44"/>
  <c r="AJ221" i="44"/>
  <c r="AG198" i="44"/>
  <c r="AJ198" i="44"/>
  <c r="AG171" i="44"/>
  <c r="AJ171" i="44"/>
  <c r="AG72" i="44"/>
  <c r="AJ72" i="44"/>
  <c r="AH209" i="44"/>
  <c r="AF209" i="44" s="1"/>
  <c r="AJ209" i="44"/>
  <c r="AG127" i="44"/>
  <c r="AJ127" i="44"/>
  <c r="AG177" i="44"/>
  <c r="AJ177" i="44"/>
  <c r="AG173" i="44"/>
  <c r="AJ173" i="44"/>
  <c r="AG135" i="44"/>
  <c r="AJ135" i="44"/>
  <c r="AG167" i="44"/>
  <c r="AJ167" i="44"/>
  <c r="AH230" i="44"/>
  <c r="AF230" i="44" s="1"/>
  <c r="AJ230" i="44"/>
  <c r="AG129" i="44"/>
  <c r="AJ129" i="44"/>
  <c r="AH194" i="44"/>
  <c r="AF194" i="44" s="1"/>
  <c r="AJ194" i="44"/>
  <c r="AG181" i="44"/>
  <c r="AJ181" i="44"/>
  <c r="AH115" i="44"/>
  <c r="AF115" i="44" s="1"/>
  <c r="AJ115" i="44"/>
  <c r="AG131" i="44"/>
  <c r="AJ131" i="44"/>
  <c r="AG175" i="44"/>
  <c r="AJ175" i="44"/>
  <c r="AG70" i="44"/>
  <c r="AJ70" i="44"/>
  <c r="AG86" i="44"/>
  <c r="AJ86" i="44"/>
  <c r="AJ8" i="44"/>
  <c r="AJ9" i="44"/>
  <c r="J105" i="45"/>
  <c r="N107" i="46" s="1"/>
  <c r="AH135" i="44"/>
  <c r="AF135" i="44" s="1"/>
  <c r="AH167" i="44"/>
  <c r="AF167" i="44" s="1"/>
  <c r="J54" i="45"/>
  <c r="N56" i="46" s="1"/>
  <c r="J62" i="45"/>
  <c r="N64" i="46" s="1"/>
  <c r="J70" i="45"/>
  <c r="N72" i="46" s="1"/>
  <c r="J78" i="45"/>
  <c r="N80" i="46" s="1"/>
  <c r="J102" i="45"/>
  <c r="N104" i="46" s="1"/>
  <c r="J63" i="45"/>
  <c r="N65" i="46" s="1"/>
  <c r="J87" i="45"/>
  <c r="N89" i="46" s="1"/>
  <c r="J56" i="45"/>
  <c r="N58" i="46" s="1"/>
  <c r="J80" i="45"/>
  <c r="N82" i="46" s="1"/>
  <c r="J90" i="45"/>
  <c r="N92" i="46" s="1"/>
  <c r="J75" i="45"/>
  <c r="N77" i="46" s="1"/>
  <c r="J99" i="45"/>
  <c r="N101" i="46" s="1"/>
  <c r="J49" i="45"/>
  <c r="N51" i="46" s="1"/>
  <c r="J57" i="45"/>
  <c r="N59" i="46" s="1"/>
  <c r="J65" i="45"/>
  <c r="N67" i="46" s="1"/>
  <c r="J73" i="45"/>
  <c r="N75" i="46" s="1"/>
  <c r="J81" i="45"/>
  <c r="N83" i="46" s="1"/>
  <c r="J89" i="45"/>
  <c r="N91" i="46" s="1"/>
  <c r="J97" i="45"/>
  <c r="N99" i="46" s="1"/>
  <c r="J50" i="45"/>
  <c r="N52" i="46" s="1"/>
  <c r="J58" i="45"/>
  <c r="N60" i="46" s="1"/>
  <c r="J66" i="45"/>
  <c r="N68" i="46" s="1"/>
  <c r="J74" i="45"/>
  <c r="N76" i="46" s="1"/>
  <c r="J82" i="45"/>
  <c r="N84" i="46" s="1"/>
  <c r="J98" i="45"/>
  <c r="N100" i="46" s="1"/>
  <c r="J67" i="45"/>
  <c r="N69" i="46" s="1"/>
  <c r="J52" i="45"/>
  <c r="N54" i="46" s="1"/>
  <c r="J60" i="45"/>
  <c r="N62" i="46" s="1"/>
  <c r="J68" i="45"/>
  <c r="N70" i="46" s="1"/>
  <c r="J76" i="45"/>
  <c r="N78" i="46" s="1"/>
  <c r="J84" i="45"/>
  <c r="N86" i="46" s="1"/>
  <c r="J92" i="45"/>
  <c r="N94" i="46" s="1"/>
  <c r="J100" i="45"/>
  <c r="N102" i="46" s="1"/>
  <c r="J94" i="45"/>
  <c r="N96" i="46" s="1"/>
  <c r="J48" i="45"/>
  <c r="N50" i="46" s="1"/>
  <c r="J79" i="45"/>
  <c r="N81" i="46" s="1"/>
  <c r="J103" i="45"/>
  <c r="N105" i="46" s="1"/>
  <c r="J64" i="45"/>
  <c r="N66" i="46" s="1"/>
  <c r="J88" i="45"/>
  <c r="N90" i="46" s="1"/>
  <c r="J104" i="45"/>
  <c r="N106" i="46" s="1"/>
  <c r="J51" i="45"/>
  <c r="N53" i="46" s="1"/>
  <c r="J91" i="45"/>
  <c r="N93" i="46" s="1"/>
  <c r="J53" i="45"/>
  <c r="N55" i="46" s="1"/>
  <c r="J61" i="45"/>
  <c r="N63" i="46" s="1"/>
  <c r="J69" i="45"/>
  <c r="N71" i="46" s="1"/>
  <c r="J77" i="45"/>
  <c r="N79" i="46" s="1"/>
  <c r="J85" i="45"/>
  <c r="N87" i="46" s="1"/>
  <c r="J93" i="45"/>
  <c r="N95" i="46" s="1"/>
  <c r="J101" i="45"/>
  <c r="N103" i="46" s="1"/>
  <c r="J86" i="45"/>
  <c r="N88" i="46" s="1"/>
  <c r="J55" i="45"/>
  <c r="N57" i="46" s="1"/>
  <c r="J71" i="45"/>
  <c r="N73" i="46" s="1"/>
  <c r="J95" i="45"/>
  <c r="N97" i="46" s="1"/>
  <c r="J47" i="45"/>
  <c r="N49" i="46" s="1"/>
  <c r="J72" i="45"/>
  <c r="N74" i="46" s="1"/>
  <c r="J96" i="45"/>
  <c r="N98" i="46" s="1"/>
  <c r="J59" i="45"/>
  <c r="N61" i="46" s="1"/>
  <c r="J83" i="45"/>
  <c r="N85" i="46" s="1"/>
  <c r="J291" i="45"/>
  <c r="J283" i="45"/>
  <c r="J275" i="45"/>
  <c r="J267" i="45"/>
  <c r="J259" i="45"/>
  <c r="J251" i="45"/>
  <c r="J243" i="45"/>
  <c r="J235" i="45"/>
  <c r="J227" i="45"/>
  <c r="J219" i="45"/>
  <c r="J211" i="45"/>
  <c r="J203" i="45"/>
  <c r="J195" i="45"/>
  <c r="J187" i="45"/>
  <c r="J179" i="45"/>
  <c r="J171" i="45"/>
  <c r="J163" i="45"/>
  <c r="J155" i="45"/>
  <c r="J147" i="45"/>
  <c r="J139" i="45"/>
  <c r="J131" i="45"/>
  <c r="J123" i="45"/>
  <c r="J115" i="45"/>
  <c r="J107" i="45"/>
  <c r="J268" i="45"/>
  <c r="J212" i="45"/>
  <c r="J172" i="45"/>
  <c r="J132" i="45"/>
  <c r="J290" i="45"/>
  <c r="J282" i="45"/>
  <c r="J274" i="45"/>
  <c r="J266" i="45"/>
  <c r="J258" i="45"/>
  <c r="J250" i="45"/>
  <c r="J242" i="45"/>
  <c r="J234" i="45"/>
  <c r="J226" i="45"/>
  <c r="J218" i="45"/>
  <c r="J210" i="45"/>
  <c r="J202" i="45"/>
  <c r="J194" i="45"/>
  <c r="J186" i="45"/>
  <c r="J178" i="45"/>
  <c r="J170" i="45"/>
  <c r="J162" i="45"/>
  <c r="J154" i="45"/>
  <c r="J146" i="45"/>
  <c r="J138" i="45"/>
  <c r="J130" i="45"/>
  <c r="J122" i="45"/>
  <c r="J114" i="45"/>
  <c r="J106" i="45"/>
  <c r="J260" i="45"/>
  <c r="J188" i="45"/>
  <c r="J116" i="45"/>
  <c r="J289" i="45"/>
  <c r="J281" i="45"/>
  <c r="J273" i="45"/>
  <c r="J265" i="45"/>
  <c r="J257" i="45"/>
  <c r="J249" i="45"/>
  <c r="J241" i="45"/>
  <c r="J233" i="45"/>
  <c r="J225" i="45"/>
  <c r="J217" i="45"/>
  <c r="J209" i="45"/>
  <c r="J201" i="45"/>
  <c r="J193" i="45"/>
  <c r="J185" i="45"/>
  <c r="J177" i="45"/>
  <c r="J169" i="45"/>
  <c r="J161" i="45"/>
  <c r="J153" i="45"/>
  <c r="J145" i="45"/>
  <c r="J137" i="45"/>
  <c r="J129" i="45"/>
  <c r="J121" i="45"/>
  <c r="J113" i="45"/>
  <c r="J276" i="45"/>
  <c r="J220" i="45"/>
  <c r="J140" i="45"/>
  <c r="J46" i="45"/>
  <c r="N48" i="46" s="1"/>
  <c r="J288" i="45"/>
  <c r="J280" i="45"/>
  <c r="J272" i="45"/>
  <c r="J264" i="45"/>
  <c r="J256" i="45"/>
  <c r="J248" i="45"/>
  <c r="J240" i="45"/>
  <c r="J232" i="45"/>
  <c r="J224" i="45"/>
  <c r="J216" i="45"/>
  <c r="J208" i="45"/>
  <c r="J200" i="45"/>
  <c r="J192" i="45"/>
  <c r="J184" i="45"/>
  <c r="J176" i="45"/>
  <c r="J168" i="45"/>
  <c r="J160" i="45"/>
  <c r="J152" i="45"/>
  <c r="J144" i="45"/>
  <c r="J136" i="45"/>
  <c r="J128" i="45"/>
  <c r="J120" i="45"/>
  <c r="J112" i="45"/>
  <c r="J284" i="45"/>
  <c r="J236" i="45"/>
  <c r="J180" i="45"/>
  <c r="J124" i="45"/>
  <c r="J295" i="45"/>
  <c r="J287" i="45"/>
  <c r="J279" i="45"/>
  <c r="J271" i="45"/>
  <c r="J263" i="45"/>
  <c r="J255" i="45"/>
  <c r="J247" i="45"/>
  <c r="J239" i="45"/>
  <c r="J231" i="45"/>
  <c r="J223" i="45"/>
  <c r="J215" i="45"/>
  <c r="J207" i="45"/>
  <c r="J199" i="45"/>
  <c r="J191" i="45"/>
  <c r="J183" i="45"/>
  <c r="J175" i="45"/>
  <c r="J167" i="45"/>
  <c r="J159" i="45"/>
  <c r="J151" i="45"/>
  <c r="J143" i="45"/>
  <c r="J135" i="45"/>
  <c r="J127" i="45"/>
  <c r="J119" i="45"/>
  <c r="J111" i="45"/>
  <c r="J252" i="45"/>
  <c r="J196" i="45"/>
  <c r="J156" i="45"/>
  <c r="J294" i="45"/>
  <c r="J286" i="45"/>
  <c r="J278" i="45"/>
  <c r="J270" i="45"/>
  <c r="J262" i="45"/>
  <c r="J254" i="45"/>
  <c r="J246" i="45"/>
  <c r="J238" i="45"/>
  <c r="J230" i="45"/>
  <c r="J222" i="45"/>
  <c r="J214" i="45"/>
  <c r="J206" i="45"/>
  <c r="J198" i="45"/>
  <c r="J190" i="45"/>
  <c r="J182" i="45"/>
  <c r="J174" i="45"/>
  <c r="J166" i="45"/>
  <c r="J158" i="45"/>
  <c r="J150" i="45"/>
  <c r="J142" i="45"/>
  <c r="J134" i="45"/>
  <c r="J126" i="45"/>
  <c r="J118" i="45"/>
  <c r="J110" i="45"/>
  <c r="J244" i="45"/>
  <c r="J204" i="45"/>
  <c r="J148" i="45"/>
  <c r="J108" i="45"/>
  <c r="J293" i="45"/>
  <c r="J285" i="45"/>
  <c r="J277" i="45"/>
  <c r="J269" i="45"/>
  <c r="J261" i="45"/>
  <c r="J253" i="45"/>
  <c r="J245" i="45"/>
  <c r="J237" i="45"/>
  <c r="J229" i="45"/>
  <c r="J221" i="45"/>
  <c r="J213" i="45"/>
  <c r="J205" i="45"/>
  <c r="J197" i="45"/>
  <c r="J189" i="45"/>
  <c r="J181" i="45"/>
  <c r="J173" i="45"/>
  <c r="J165" i="45"/>
  <c r="J157" i="45"/>
  <c r="J149" i="45"/>
  <c r="J141" i="45"/>
  <c r="J133" i="45"/>
  <c r="J125" i="45"/>
  <c r="J117" i="45"/>
  <c r="J109" i="45"/>
  <c r="J228" i="45"/>
  <c r="J164" i="45"/>
  <c r="J292" i="45"/>
  <c r="AG18" i="44"/>
  <c r="AH18" i="44"/>
  <c r="AF18" i="44" s="1"/>
  <c r="AH13" i="44"/>
  <c r="AF13" i="44" s="1"/>
  <c r="AG13" i="44"/>
  <c r="AG245" i="44"/>
  <c r="AH245" i="44"/>
  <c r="AF245" i="44" s="1"/>
  <c r="AG253" i="44"/>
  <c r="AH253" i="44"/>
  <c r="AF253" i="44" s="1"/>
  <c r="AG244" i="44"/>
  <c r="AH244" i="44"/>
  <c r="AF244" i="44" s="1"/>
  <c r="AG252" i="44"/>
  <c r="AH252" i="44"/>
  <c r="AF252" i="44" s="1"/>
  <c r="AG243" i="44"/>
  <c r="AH243" i="44"/>
  <c r="AF243" i="44" s="1"/>
  <c r="AG251" i="44"/>
  <c r="AH251" i="44"/>
  <c r="AF251" i="44" s="1"/>
  <c r="AG246" i="44"/>
  <c r="AH246" i="44"/>
  <c r="AF246" i="44" s="1"/>
  <c r="AG254" i="44"/>
  <c r="AH254" i="44"/>
  <c r="AF254" i="44" s="1"/>
  <c r="AG241" i="44"/>
  <c r="AH241" i="44"/>
  <c r="AF241" i="44" s="1"/>
  <c r="AG249" i="44"/>
  <c r="AH249" i="44"/>
  <c r="AF249" i="44" s="1"/>
  <c r="AG240" i="44"/>
  <c r="AH240" i="44"/>
  <c r="AF240" i="44" s="1"/>
  <c r="AG248" i="44"/>
  <c r="AH248" i="44"/>
  <c r="AF248" i="44" s="1"/>
  <c r="AG74" i="44"/>
  <c r="AG247" i="44"/>
  <c r="AH247" i="44"/>
  <c r="AF247" i="44" s="1"/>
  <c r="AG242" i="44"/>
  <c r="AH242" i="44"/>
  <c r="AF242" i="44" s="1"/>
  <c r="AG250" i="44"/>
  <c r="AH250" i="44"/>
  <c r="AF250" i="44" s="1"/>
  <c r="G7" i="45"/>
  <c r="F9" i="59"/>
  <c r="F9" i="51"/>
  <c r="F9" i="58"/>
  <c r="F9" i="56"/>
  <c r="F9" i="54"/>
  <c r="F9" i="52"/>
  <c r="F9" i="50"/>
  <c r="F9" i="48"/>
  <c r="F9" i="55"/>
  <c r="F9" i="49"/>
  <c r="F9" i="57"/>
  <c r="F9" i="53"/>
  <c r="F9" i="47"/>
  <c r="I15" i="18"/>
  <c r="AH15" i="44"/>
  <c r="AF15" i="44" s="1"/>
  <c r="AH72" i="44"/>
  <c r="AF72" i="44" s="1"/>
  <c r="AH131" i="44"/>
  <c r="AF131" i="44" s="1"/>
  <c r="AH129" i="44"/>
  <c r="AF129" i="44" s="1"/>
  <c r="AG194" i="44"/>
  <c r="AH127" i="44"/>
  <c r="AF127" i="44" s="1"/>
  <c r="AG78" i="44"/>
  <c r="E50" i="45"/>
  <c r="B52" i="46" s="1"/>
  <c r="H52" i="46" s="1"/>
  <c r="E52" i="45"/>
  <c r="B54" i="46" s="1"/>
  <c r="H54" i="46" s="1"/>
  <c r="E54" i="45"/>
  <c r="B56" i="46" s="1"/>
  <c r="H56" i="46" s="1"/>
  <c r="E56" i="45"/>
  <c r="B58" i="46" s="1"/>
  <c r="H58" i="46" s="1"/>
  <c r="E58" i="45"/>
  <c r="B60" i="46" s="1"/>
  <c r="H60" i="46" s="1"/>
  <c r="E60" i="45"/>
  <c r="B62" i="46" s="1"/>
  <c r="H62" i="46" s="1"/>
  <c r="E62" i="45"/>
  <c r="B64" i="46" s="1"/>
  <c r="H64" i="46" s="1"/>
  <c r="E64" i="45"/>
  <c r="B66" i="46" s="1"/>
  <c r="H66" i="46" s="1"/>
  <c r="E66" i="45"/>
  <c r="B68" i="46" s="1"/>
  <c r="H68" i="46" s="1"/>
  <c r="E68" i="45"/>
  <c r="B70" i="46" s="1"/>
  <c r="H70" i="46" s="1"/>
  <c r="E70" i="45"/>
  <c r="B72" i="46" s="1"/>
  <c r="H72" i="46" s="1"/>
  <c r="E72" i="45"/>
  <c r="B74" i="46" s="1"/>
  <c r="H74" i="46" s="1"/>
  <c r="E74" i="45"/>
  <c r="B76" i="46" s="1"/>
  <c r="H76" i="46" s="1"/>
  <c r="E76" i="45"/>
  <c r="B78" i="46" s="1"/>
  <c r="H78" i="46" s="1"/>
  <c r="E78" i="45"/>
  <c r="B80" i="46" s="1"/>
  <c r="H80" i="46" s="1"/>
  <c r="E80" i="45"/>
  <c r="B82" i="46" s="1"/>
  <c r="H82" i="46" s="1"/>
  <c r="E82" i="45"/>
  <c r="B84" i="46" s="1"/>
  <c r="H84" i="46" s="1"/>
  <c r="E84" i="45"/>
  <c r="B86" i="46" s="1"/>
  <c r="H86" i="46" s="1"/>
  <c r="E86" i="45"/>
  <c r="B88" i="46" s="1"/>
  <c r="H88" i="46" s="1"/>
  <c r="E88" i="45"/>
  <c r="B90" i="46" s="1"/>
  <c r="H90" i="46" s="1"/>
  <c r="E90" i="45"/>
  <c r="B92" i="46" s="1"/>
  <c r="H92" i="46" s="1"/>
  <c r="E92" i="45"/>
  <c r="B94" i="46" s="1"/>
  <c r="H94" i="46" s="1"/>
  <c r="E94" i="45"/>
  <c r="B96" i="46" s="1"/>
  <c r="H96" i="46" s="1"/>
  <c r="E96" i="45"/>
  <c r="B98" i="46" s="1"/>
  <c r="H98" i="46" s="1"/>
  <c r="E98" i="45"/>
  <c r="B100" i="46" s="1"/>
  <c r="H100" i="46" s="1"/>
  <c r="E100" i="45"/>
  <c r="B102" i="46" s="1"/>
  <c r="H102" i="46" s="1"/>
  <c r="E102" i="45"/>
  <c r="B104" i="46" s="1"/>
  <c r="H104" i="46" s="1"/>
  <c r="E104" i="45"/>
  <c r="B106" i="46" s="1"/>
  <c r="H106" i="46" s="1"/>
  <c r="E106" i="45"/>
  <c r="B108" i="46" s="1"/>
  <c r="E108" i="45"/>
  <c r="B110" i="46" s="1"/>
  <c r="E110" i="45"/>
  <c r="B112" i="46" s="1"/>
  <c r="E112" i="45"/>
  <c r="B114" i="46" s="1"/>
  <c r="E114" i="45"/>
  <c r="B116" i="46" s="1"/>
  <c r="E116" i="45"/>
  <c r="B118" i="46" s="1"/>
  <c r="E118" i="45"/>
  <c r="B120" i="46" s="1"/>
  <c r="E120" i="45"/>
  <c r="B122" i="46" s="1"/>
  <c r="E122" i="45"/>
  <c r="B124" i="46" s="1"/>
  <c r="E124" i="45"/>
  <c r="B126" i="46" s="1"/>
  <c r="E126" i="45"/>
  <c r="B128" i="46" s="1"/>
  <c r="E128" i="45"/>
  <c r="B130" i="46" s="1"/>
  <c r="E130" i="45"/>
  <c r="B132" i="46" s="1"/>
  <c r="E132" i="45"/>
  <c r="B134" i="46" s="1"/>
  <c r="E134" i="45"/>
  <c r="B136" i="46" s="1"/>
  <c r="E136" i="45"/>
  <c r="B138" i="46" s="1"/>
  <c r="E138" i="45"/>
  <c r="B140" i="46" s="1"/>
  <c r="E140" i="45"/>
  <c r="B142" i="46" s="1"/>
  <c r="E142" i="45"/>
  <c r="B144" i="46" s="1"/>
  <c r="E144" i="45"/>
  <c r="B146" i="46" s="1"/>
  <c r="E146" i="45"/>
  <c r="B148" i="46" s="1"/>
  <c r="E51" i="45"/>
  <c r="B53" i="46" s="1"/>
  <c r="H53" i="46" s="1"/>
  <c r="F53" i="45"/>
  <c r="C55" i="46" s="1"/>
  <c r="F56" i="45"/>
  <c r="C58" i="46" s="1"/>
  <c r="E59" i="45"/>
  <c r="B61" i="46" s="1"/>
  <c r="H61" i="46" s="1"/>
  <c r="F61" i="45"/>
  <c r="C63" i="46" s="1"/>
  <c r="F64" i="45"/>
  <c r="C66" i="46" s="1"/>
  <c r="E67" i="45"/>
  <c r="B69" i="46" s="1"/>
  <c r="H69" i="46" s="1"/>
  <c r="F69" i="45"/>
  <c r="C71" i="46" s="1"/>
  <c r="F72" i="45"/>
  <c r="C74" i="46" s="1"/>
  <c r="E75" i="45"/>
  <c r="B77" i="46" s="1"/>
  <c r="H77" i="46" s="1"/>
  <c r="F77" i="45"/>
  <c r="C79" i="46" s="1"/>
  <c r="F80" i="45"/>
  <c r="C82" i="46" s="1"/>
  <c r="E83" i="45"/>
  <c r="B85" i="46" s="1"/>
  <c r="H85" i="46" s="1"/>
  <c r="F85" i="45"/>
  <c r="C87" i="46" s="1"/>
  <c r="F88" i="45"/>
  <c r="C90" i="46" s="1"/>
  <c r="E91" i="45"/>
  <c r="B93" i="46" s="1"/>
  <c r="H93" i="46" s="1"/>
  <c r="F93" i="45"/>
  <c r="C95" i="46" s="1"/>
  <c r="F96" i="45"/>
  <c r="C98" i="46" s="1"/>
  <c r="E99" i="45"/>
  <c r="B101" i="46" s="1"/>
  <c r="H101" i="46" s="1"/>
  <c r="F101" i="45"/>
  <c r="C103" i="46" s="1"/>
  <c r="F104" i="45"/>
  <c r="C106" i="46" s="1"/>
  <c r="E107" i="45"/>
  <c r="B109" i="46" s="1"/>
  <c r="F109" i="45"/>
  <c r="C111" i="46" s="1"/>
  <c r="F112" i="45"/>
  <c r="C114" i="46" s="1"/>
  <c r="E115" i="45"/>
  <c r="B117" i="46" s="1"/>
  <c r="F117" i="45"/>
  <c r="C119" i="46" s="1"/>
  <c r="F120" i="45"/>
  <c r="C122" i="46" s="1"/>
  <c r="E123" i="45"/>
  <c r="B125" i="46" s="1"/>
  <c r="F125" i="45"/>
  <c r="C127" i="46" s="1"/>
  <c r="F128" i="45"/>
  <c r="C130" i="46" s="1"/>
  <c r="E131" i="45"/>
  <c r="B133" i="46" s="1"/>
  <c r="F133" i="45"/>
  <c r="C135" i="46" s="1"/>
  <c r="F136" i="45"/>
  <c r="C138" i="46" s="1"/>
  <c r="E139" i="45"/>
  <c r="B141" i="46" s="1"/>
  <c r="F141" i="45"/>
  <c r="C143" i="46" s="1"/>
  <c r="F144" i="45"/>
  <c r="C146" i="46" s="1"/>
  <c r="E147" i="45"/>
  <c r="B149" i="46" s="1"/>
  <c r="E149" i="45"/>
  <c r="B151" i="46" s="1"/>
  <c r="E151" i="45"/>
  <c r="B153" i="46" s="1"/>
  <c r="E153" i="45"/>
  <c r="B155" i="46" s="1"/>
  <c r="E155" i="45"/>
  <c r="B157" i="46" s="1"/>
  <c r="E157" i="45"/>
  <c r="B159" i="46" s="1"/>
  <c r="E159" i="45"/>
  <c r="B161" i="46" s="1"/>
  <c r="E161" i="45"/>
  <c r="B163" i="46" s="1"/>
  <c r="E163" i="45"/>
  <c r="B165" i="46" s="1"/>
  <c r="E165" i="45"/>
  <c r="B167" i="46" s="1"/>
  <c r="E167" i="45"/>
  <c r="B169" i="46" s="1"/>
  <c r="E169" i="45"/>
  <c r="B171" i="46" s="1"/>
  <c r="E171" i="45"/>
  <c r="B173" i="46" s="1"/>
  <c r="E173" i="45"/>
  <c r="B175" i="46" s="1"/>
  <c r="E175" i="45"/>
  <c r="B177" i="46" s="1"/>
  <c r="E177" i="45"/>
  <c r="B179" i="46" s="1"/>
  <c r="E179" i="45"/>
  <c r="B181" i="46" s="1"/>
  <c r="E181" i="45"/>
  <c r="B183" i="46" s="1"/>
  <c r="E183" i="45"/>
  <c r="B185" i="46" s="1"/>
  <c r="E185" i="45"/>
  <c r="B187" i="46" s="1"/>
  <c r="E187" i="45"/>
  <c r="B189" i="46" s="1"/>
  <c r="E189" i="45"/>
  <c r="B191" i="46" s="1"/>
  <c r="E191" i="45"/>
  <c r="B193" i="46" s="1"/>
  <c r="E193" i="45"/>
  <c r="B195" i="46" s="1"/>
  <c r="E195" i="45"/>
  <c r="B197" i="46" s="1"/>
  <c r="E197" i="45"/>
  <c r="B199" i="46" s="1"/>
  <c r="E199" i="45"/>
  <c r="B201" i="46" s="1"/>
  <c r="E201" i="45"/>
  <c r="B203" i="46" s="1"/>
  <c r="E203" i="45"/>
  <c r="B205" i="46" s="1"/>
  <c r="E205" i="45"/>
  <c r="B207" i="46" s="1"/>
  <c r="E207" i="45"/>
  <c r="B209" i="46" s="1"/>
  <c r="E209" i="45"/>
  <c r="B211" i="46" s="1"/>
  <c r="E211" i="45"/>
  <c r="B213" i="46" s="1"/>
  <c r="E213" i="45"/>
  <c r="B215" i="46" s="1"/>
  <c r="E215" i="45"/>
  <c r="B217" i="46" s="1"/>
  <c r="E217" i="45"/>
  <c r="B219" i="46" s="1"/>
  <c r="E219" i="45"/>
  <c r="B221" i="46" s="1"/>
  <c r="E221" i="45"/>
  <c r="B223" i="46" s="1"/>
  <c r="E223" i="45"/>
  <c r="B225" i="46" s="1"/>
  <c r="E225" i="45"/>
  <c r="B227" i="46" s="1"/>
  <c r="E227" i="45"/>
  <c r="B229" i="46" s="1"/>
  <c r="E229" i="45"/>
  <c r="B231" i="46" s="1"/>
  <c r="E231" i="45"/>
  <c r="B233" i="46" s="1"/>
  <c r="E233" i="45"/>
  <c r="B235" i="46" s="1"/>
  <c r="E235" i="45"/>
  <c r="B237" i="46" s="1"/>
  <c r="E237" i="45"/>
  <c r="B239" i="46" s="1"/>
  <c r="E239" i="45"/>
  <c r="B241" i="46" s="1"/>
  <c r="E241" i="45"/>
  <c r="B243" i="46" s="1"/>
  <c r="E243" i="45"/>
  <c r="B245" i="46" s="1"/>
  <c r="E245" i="45"/>
  <c r="B247" i="46" s="1"/>
  <c r="E247" i="45"/>
  <c r="B249" i="46" s="1"/>
  <c r="E249" i="45"/>
  <c r="B251" i="46" s="1"/>
  <c r="E251" i="45"/>
  <c r="B253" i="46" s="1"/>
  <c r="E253" i="45"/>
  <c r="B255" i="46" s="1"/>
  <c r="E255" i="45"/>
  <c r="B257" i="46" s="1"/>
  <c r="E257" i="45"/>
  <c r="B259" i="46" s="1"/>
  <c r="E259" i="45"/>
  <c r="B261" i="46" s="1"/>
  <c r="E261" i="45"/>
  <c r="B263" i="46" s="1"/>
  <c r="E263" i="45"/>
  <c r="B265" i="46" s="1"/>
  <c r="E265" i="45"/>
  <c r="B267" i="46" s="1"/>
  <c r="E267" i="45"/>
  <c r="B269" i="46" s="1"/>
  <c r="E269" i="45"/>
  <c r="B271" i="46" s="1"/>
  <c r="E271" i="45"/>
  <c r="B273" i="46" s="1"/>
  <c r="E273" i="45"/>
  <c r="B275" i="46" s="1"/>
  <c r="E275" i="45"/>
  <c r="B277" i="46" s="1"/>
  <c r="E277" i="45"/>
  <c r="B279" i="46" s="1"/>
  <c r="E279" i="45"/>
  <c r="B281" i="46" s="1"/>
  <c r="E281" i="45"/>
  <c r="B283" i="46" s="1"/>
  <c r="E283" i="45"/>
  <c r="B285" i="46" s="1"/>
  <c r="E285" i="45"/>
  <c r="B287" i="46" s="1"/>
  <c r="E287" i="45"/>
  <c r="B289" i="46" s="1"/>
  <c r="E289" i="45"/>
  <c r="B291" i="46" s="1"/>
  <c r="E291" i="45"/>
  <c r="B293" i="46" s="1"/>
  <c r="E293" i="45"/>
  <c r="B295" i="46" s="1"/>
  <c r="E295" i="45"/>
  <c r="B297" i="46" s="1"/>
  <c r="F46" i="45"/>
  <c r="C48" i="46" s="1"/>
  <c r="E49" i="45"/>
  <c r="B51" i="46" s="1"/>
  <c r="H51" i="46" s="1"/>
  <c r="F51" i="45"/>
  <c r="C53" i="46" s="1"/>
  <c r="F54" i="45"/>
  <c r="C56" i="46" s="1"/>
  <c r="E57" i="45"/>
  <c r="B59" i="46" s="1"/>
  <c r="H59" i="46" s="1"/>
  <c r="F59" i="45"/>
  <c r="C61" i="46" s="1"/>
  <c r="F62" i="45"/>
  <c r="C64" i="46" s="1"/>
  <c r="E65" i="45"/>
  <c r="B67" i="46" s="1"/>
  <c r="H67" i="46" s="1"/>
  <c r="F67" i="45"/>
  <c r="C69" i="46" s="1"/>
  <c r="F70" i="45"/>
  <c r="C72" i="46" s="1"/>
  <c r="E73" i="45"/>
  <c r="B75" i="46" s="1"/>
  <c r="H75" i="46" s="1"/>
  <c r="F75" i="45"/>
  <c r="C77" i="46" s="1"/>
  <c r="F78" i="45"/>
  <c r="C80" i="46" s="1"/>
  <c r="E81" i="45"/>
  <c r="B83" i="46" s="1"/>
  <c r="H83" i="46" s="1"/>
  <c r="F83" i="45"/>
  <c r="C85" i="46" s="1"/>
  <c r="F86" i="45"/>
  <c r="C88" i="46" s="1"/>
  <c r="E89" i="45"/>
  <c r="B91" i="46" s="1"/>
  <c r="H91" i="46" s="1"/>
  <c r="F91" i="45"/>
  <c r="C93" i="46" s="1"/>
  <c r="F94" i="45"/>
  <c r="C96" i="46" s="1"/>
  <c r="E97" i="45"/>
  <c r="B99" i="46" s="1"/>
  <c r="H99" i="46" s="1"/>
  <c r="F99" i="45"/>
  <c r="C101" i="46" s="1"/>
  <c r="F102" i="45"/>
  <c r="C104" i="46" s="1"/>
  <c r="E105" i="45"/>
  <c r="B107" i="46" s="1"/>
  <c r="H107" i="46" s="1"/>
  <c r="F107" i="45"/>
  <c r="C109" i="46" s="1"/>
  <c r="F110" i="45"/>
  <c r="C112" i="46" s="1"/>
  <c r="E113" i="45"/>
  <c r="B115" i="46" s="1"/>
  <c r="F115" i="45"/>
  <c r="C117" i="46" s="1"/>
  <c r="F118" i="45"/>
  <c r="C120" i="46" s="1"/>
  <c r="E121" i="45"/>
  <c r="B123" i="46" s="1"/>
  <c r="F123" i="45"/>
  <c r="C125" i="46" s="1"/>
  <c r="F126" i="45"/>
  <c r="C128" i="46" s="1"/>
  <c r="E129" i="45"/>
  <c r="B131" i="46" s="1"/>
  <c r="F131" i="45"/>
  <c r="C133" i="46" s="1"/>
  <c r="F134" i="45"/>
  <c r="C136" i="46" s="1"/>
  <c r="E137" i="45"/>
  <c r="B139" i="46" s="1"/>
  <c r="F139" i="45"/>
  <c r="C141" i="46" s="1"/>
  <c r="F142" i="45"/>
  <c r="C144" i="46" s="1"/>
  <c r="E145" i="45"/>
  <c r="B147" i="46" s="1"/>
  <c r="F147" i="45"/>
  <c r="C149" i="46" s="1"/>
  <c r="F149" i="45"/>
  <c r="C151" i="46" s="1"/>
  <c r="F151" i="45"/>
  <c r="C153" i="46" s="1"/>
  <c r="F153" i="45"/>
  <c r="C155" i="46" s="1"/>
  <c r="F155" i="45"/>
  <c r="C157" i="46" s="1"/>
  <c r="F157" i="45"/>
  <c r="C159" i="46" s="1"/>
  <c r="F159" i="45"/>
  <c r="C161" i="46" s="1"/>
  <c r="F161" i="45"/>
  <c r="C163" i="46" s="1"/>
  <c r="F163" i="45"/>
  <c r="C165" i="46" s="1"/>
  <c r="F165" i="45"/>
  <c r="C167" i="46" s="1"/>
  <c r="F167" i="45"/>
  <c r="C169" i="46" s="1"/>
  <c r="F49" i="45"/>
  <c r="C51" i="46" s="1"/>
  <c r="E55" i="45"/>
  <c r="B57" i="46" s="1"/>
  <c r="H57" i="46" s="1"/>
  <c r="F60" i="45"/>
  <c r="C62" i="46" s="1"/>
  <c r="F65" i="45"/>
  <c r="C67" i="46" s="1"/>
  <c r="E71" i="45"/>
  <c r="B73" i="46" s="1"/>
  <c r="H73" i="46" s="1"/>
  <c r="F76" i="45"/>
  <c r="C78" i="46" s="1"/>
  <c r="F81" i="45"/>
  <c r="C83" i="46" s="1"/>
  <c r="E87" i="45"/>
  <c r="B89" i="46" s="1"/>
  <c r="H89" i="46" s="1"/>
  <c r="F92" i="45"/>
  <c r="C94" i="46" s="1"/>
  <c r="F97" i="45"/>
  <c r="C99" i="46" s="1"/>
  <c r="E103" i="45"/>
  <c r="B105" i="46" s="1"/>
  <c r="H105" i="46" s="1"/>
  <c r="F108" i="45"/>
  <c r="C110" i="46" s="1"/>
  <c r="F113" i="45"/>
  <c r="C115" i="46" s="1"/>
  <c r="E119" i="45"/>
  <c r="B121" i="46" s="1"/>
  <c r="F124" i="45"/>
  <c r="C126" i="46" s="1"/>
  <c r="F129" i="45"/>
  <c r="C131" i="46" s="1"/>
  <c r="E135" i="45"/>
  <c r="B137" i="46" s="1"/>
  <c r="F140" i="45"/>
  <c r="C142" i="46" s="1"/>
  <c r="F145" i="45"/>
  <c r="C147" i="46" s="1"/>
  <c r="E150" i="45"/>
  <c r="B152" i="46" s="1"/>
  <c r="E154" i="45"/>
  <c r="B156" i="46" s="1"/>
  <c r="E158" i="45"/>
  <c r="B160" i="46" s="1"/>
  <c r="E162" i="45"/>
  <c r="B164" i="46" s="1"/>
  <c r="E166" i="45"/>
  <c r="B168" i="46" s="1"/>
  <c r="F169" i="45"/>
  <c r="C171" i="46" s="1"/>
  <c r="E172" i="45"/>
  <c r="B174" i="46" s="1"/>
  <c r="F174" i="45"/>
  <c r="C176" i="46" s="1"/>
  <c r="F177" i="45"/>
  <c r="C179" i="46" s="1"/>
  <c r="E180" i="45"/>
  <c r="B182" i="46" s="1"/>
  <c r="F182" i="45"/>
  <c r="C184" i="46" s="1"/>
  <c r="F185" i="45"/>
  <c r="C187" i="46" s="1"/>
  <c r="E188" i="45"/>
  <c r="B190" i="46" s="1"/>
  <c r="F190" i="45"/>
  <c r="C192" i="46" s="1"/>
  <c r="F193" i="45"/>
  <c r="C195" i="46" s="1"/>
  <c r="E196" i="45"/>
  <c r="B198" i="46" s="1"/>
  <c r="F198" i="45"/>
  <c r="C200" i="46" s="1"/>
  <c r="F201" i="45"/>
  <c r="C203" i="46" s="1"/>
  <c r="E204" i="45"/>
  <c r="B206" i="46" s="1"/>
  <c r="F206" i="45"/>
  <c r="C208" i="46" s="1"/>
  <c r="F209" i="45"/>
  <c r="C211" i="46" s="1"/>
  <c r="E212" i="45"/>
  <c r="B214" i="46" s="1"/>
  <c r="F214" i="45"/>
  <c r="C216" i="46" s="1"/>
  <c r="F217" i="45"/>
  <c r="C219" i="46" s="1"/>
  <c r="E220" i="45"/>
  <c r="B222" i="46" s="1"/>
  <c r="F222" i="45"/>
  <c r="C224" i="46" s="1"/>
  <c r="F225" i="45"/>
  <c r="C227" i="46" s="1"/>
  <c r="E228" i="45"/>
  <c r="B230" i="46" s="1"/>
  <c r="F230" i="45"/>
  <c r="C232" i="46" s="1"/>
  <c r="F233" i="45"/>
  <c r="C235" i="46" s="1"/>
  <c r="E236" i="45"/>
  <c r="B238" i="46" s="1"/>
  <c r="F238" i="45"/>
  <c r="C240" i="46" s="1"/>
  <c r="F241" i="45"/>
  <c r="C243" i="46" s="1"/>
  <c r="E244" i="45"/>
  <c r="B246" i="46" s="1"/>
  <c r="F246" i="45"/>
  <c r="C248" i="46" s="1"/>
  <c r="F249" i="45"/>
  <c r="C251" i="46" s="1"/>
  <c r="E252" i="45"/>
  <c r="B254" i="46" s="1"/>
  <c r="F254" i="45"/>
  <c r="C256" i="46" s="1"/>
  <c r="F257" i="45"/>
  <c r="C259" i="46" s="1"/>
  <c r="E260" i="45"/>
  <c r="B262" i="46" s="1"/>
  <c r="F262" i="45"/>
  <c r="C264" i="46" s="1"/>
  <c r="F265" i="45"/>
  <c r="C267" i="46" s="1"/>
  <c r="E268" i="45"/>
  <c r="B270" i="46" s="1"/>
  <c r="F270" i="45"/>
  <c r="C272" i="46" s="1"/>
  <c r="F273" i="45"/>
  <c r="C275" i="46" s="1"/>
  <c r="E276" i="45"/>
  <c r="B278" i="46" s="1"/>
  <c r="F278" i="45"/>
  <c r="C280" i="46" s="1"/>
  <c r="F281" i="45"/>
  <c r="C283" i="46" s="1"/>
  <c r="E284" i="45"/>
  <c r="B286" i="46" s="1"/>
  <c r="F286" i="45"/>
  <c r="C288" i="46" s="1"/>
  <c r="F289" i="45"/>
  <c r="C291" i="46" s="1"/>
  <c r="E292" i="45"/>
  <c r="B294" i="46" s="1"/>
  <c r="F294" i="45"/>
  <c r="C296" i="46" s="1"/>
  <c r="E48" i="45"/>
  <c r="B50" i="46" s="1"/>
  <c r="H50" i="46" s="1"/>
  <c r="F50" i="45"/>
  <c r="C52" i="46" s="1"/>
  <c r="F55" i="45"/>
  <c r="C57" i="46" s="1"/>
  <c r="E61" i="45"/>
  <c r="B63" i="46" s="1"/>
  <c r="H63" i="46" s="1"/>
  <c r="F66" i="45"/>
  <c r="C68" i="46" s="1"/>
  <c r="F71" i="45"/>
  <c r="C73" i="46" s="1"/>
  <c r="E77" i="45"/>
  <c r="B79" i="46" s="1"/>
  <c r="H79" i="46" s="1"/>
  <c r="F82" i="45"/>
  <c r="C84" i="46" s="1"/>
  <c r="F87" i="45"/>
  <c r="C89" i="46" s="1"/>
  <c r="E93" i="45"/>
  <c r="B95" i="46" s="1"/>
  <c r="H95" i="46" s="1"/>
  <c r="F98" i="45"/>
  <c r="C100" i="46" s="1"/>
  <c r="F103" i="45"/>
  <c r="C105" i="46" s="1"/>
  <c r="E109" i="45"/>
  <c r="B111" i="46" s="1"/>
  <c r="F114" i="45"/>
  <c r="C116" i="46" s="1"/>
  <c r="F119" i="45"/>
  <c r="C121" i="46" s="1"/>
  <c r="E125" i="45"/>
  <c r="B127" i="46" s="1"/>
  <c r="F130" i="45"/>
  <c r="C132" i="46" s="1"/>
  <c r="F135" i="45"/>
  <c r="C137" i="46" s="1"/>
  <c r="E141" i="45"/>
  <c r="B143" i="46" s="1"/>
  <c r="F146" i="45"/>
  <c r="C148" i="46" s="1"/>
  <c r="F150" i="45"/>
  <c r="C152" i="46" s="1"/>
  <c r="F154" i="45"/>
  <c r="C156" i="46" s="1"/>
  <c r="F158" i="45"/>
  <c r="C160" i="46" s="1"/>
  <c r="F162" i="45"/>
  <c r="C164" i="46" s="1"/>
  <c r="F166" i="45"/>
  <c r="C168" i="46" s="1"/>
  <c r="E170" i="45"/>
  <c r="B172" i="46" s="1"/>
  <c r="F172" i="45"/>
  <c r="C174" i="46" s="1"/>
  <c r="F175" i="45"/>
  <c r="C177" i="46" s="1"/>
  <c r="E178" i="45"/>
  <c r="B180" i="46" s="1"/>
  <c r="F180" i="45"/>
  <c r="C182" i="46" s="1"/>
  <c r="F183" i="45"/>
  <c r="C185" i="46" s="1"/>
  <c r="E186" i="45"/>
  <c r="B188" i="46" s="1"/>
  <c r="F188" i="45"/>
  <c r="C190" i="46" s="1"/>
  <c r="F191" i="45"/>
  <c r="C193" i="46" s="1"/>
  <c r="E194" i="45"/>
  <c r="B196" i="46" s="1"/>
  <c r="F196" i="45"/>
  <c r="C198" i="46" s="1"/>
  <c r="F199" i="45"/>
  <c r="C201" i="46" s="1"/>
  <c r="E202" i="45"/>
  <c r="B204" i="46" s="1"/>
  <c r="F204" i="45"/>
  <c r="C206" i="46" s="1"/>
  <c r="F207" i="45"/>
  <c r="C209" i="46" s="1"/>
  <c r="E210" i="45"/>
  <c r="B212" i="46" s="1"/>
  <c r="F212" i="45"/>
  <c r="C214" i="46" s="1"/>
  <c r="F215" i="45"/>
  <c r="C217" i="46" s="1"/>
  <c r="E218" i="45"/>
  <c r="B220" i="46" s="1"/>
  <c r="F220" i="45"/>
  <c r="C222" i="46" s="1"/>
  <c r="F223" i="45"/>
  <c r="C225" i="46" s="1"/>
  <c r="E226" i="45"/>
  <c r="B228" i="46" s="1"/>
  <c r="F228" i="45"/>
  <c r="C230" i="46" s="1"/>
  <c r="F231" i="45"/>
  <c r="C233" i="46" s="1"/>
  <c r="E234" i="45"/>
  <c r="B236" i="46" s="1"/>
  <c r="F236" i="45"/>
  <c r="C238" i="46" s="1"/>
  <c r="F239" i="45"/>
  <c r="C241" i="46" s="1"/>
  <c r="E242" i="45"/>
  <c r="B244" i="46" s="1"/>
  <c r="F244" i="45"/>
  <c r="C246" i="46" s="1"/>
  <c r="F247" i="45"/>
  <c r="C249" i="46" s="1"/>
  <c r="E250" i="45"/>
  <c r="B252" i="46" s="1"/>
  <c r="F252" i="45"/>
  <c r="C254" i="46" s="1"/>
  <c r="F255" i="45"/>
  <c r="C257" i="46" s="1"/>
  <c r="E258" i="45"/>
  <c r="B260" i="46" s="1"/>
  <c r="F260" i="45"/>
  <c r="C262" i="46" s="1"/>
  <c r="F263" i="45"/>
  <c r="C265" i="46" s="1"/>
  <c r="E266" i="45"/>
  <c r="B268" i="46" s="1"/>
  <c r="F268" i="45"/>
  <c r="C270" i="46" s="1"/>
  <c r="F271" i="45"/>
  <c r="C273" i="46" s="1"/>
  <c r="E274" i="45"/>
  <c r="B276" i="46" s="1"/>
  <c r="F276" i="45"/>
  <c r="C278" i="46" s="1"/>
  <c r="F279" i="45"/>
  <c r="C281" i="46" s="1"/>
  <c r="E282" i="45"/>
  <c r="B284" i="46" s="1"/>
  <c r="F284" i="45"/>
  <c r="C286" i="46" s="1"/>
  <c r="F287" i="45"/>
  <c r="C289" i="46" s="1"/>
  <c r="E290" i="45"/>
  <c r="B292" i="46" s="1"/>
  <c r="F292" i="45"/>
  <c r="C294" i="46" s="1"/>
  <c r="F295" i="45"/>
  <c r="C297" i="46" s="1"/>
  <c r="E47" i="45"/>
  <c r="B49" i="46" s="1"/>
  <c r="H49" i="46" s="1"/>
  <c r="F52" i="45"/>
  <c r="C54" i="46" s="1"/>
  <c r="F57" i="45"/>
  <c r="C59" i="46" s="1"/>
  <c r="E63" i="45"/>
  <c r="B65" i="46" s="1"/>
  <c r="H65" i="46" s="1"/>
  <c r="F68" i="45"/>
  <c r="C70" i="46" s="1"/>
  <c r="F73" i="45"/>
  <c r="C75" i="46" s="1"/>
  <c r="E79" i="45"/>
  <c r="B81" i="46" s="1"/>
  <c r="H81" i="46" s="1"/>
  <c r="F84" i="45"/>
  <c r="C86" i="46" s="1"/>
  <c r="F89" i="45"/>
  <c r="C91" i="46" s="1"/>
  <c r="E95" i="45"/>
  <c r="B97" i="46" s="1"/>
  <c r="H97" i="46" s="1"/>
  <c r="F100" i="45"/>
  <c r="C102" i="46" s="1"/>
  <c r="F105" i="45"/>
  <c r="C107" i="46" s="1"/>
  <c r="E111" i="45"/>
  <c r="B113" i="46" s="1"/>
  <c r="F116" i="45"/>
  <c r="C118" i="46" s="1"/>
  <c r="F121" i="45"/>
  <c r="C123" i="46" s="1"/>
  <c r="E127" i="45"/>
  <c r="B129" i="46" s="1"/>
  <c r="F132" i="45"/>
  <c r="C134" i="46" s="1"/>
  <c r="F137" i="45"/>
  <c r="C139" i="46" s="1"/>
  <c r="E143" i="45"/>
  <c r="B145" i="46" s="1"/>
  <c r="E148" i="45"/>
  <c r="B150" i="46" s="1"/>
  <c r="E152" i="45"/>
  <c r="B154" i="46" s="1"/>
  <c r="E156" i="45"/>
  <c r="B158" i="46" s="1"/>
  <c r="E160" i="45"/>
  <c r="B162" i="46" s="1"/>
  <c r="E164" i="45"/>
  <c r="B166" i="46" s="1"/>
  <c r="E168" i="45"/>
  <c r="B170" i="46" s="1"/>
  <c r="F170" i="45"/>
  <c r="C172" i="46" s="1"/>
  <c r="F173" i="45"/>
  <c r="C175" i="46" s="1"/>
  <c r="E176" i="45"/>
  <c r="B178" i="46" s="1"/>
  <c r="F178" i="45"/>
  <c r="C180" i="46" s="1"/>
  <c r="F181" i="45"/>
  <c r="C183" i="46" s="1"/>
  <c r="E184" i="45"/>
  <c r="B186" i="46" s="1"/>
  <c r="F186" i="45"/>
  <c r="C188" i="46" s="1"/>
  <c r="F189" i="45"/>
  <c r="C191" i="46" s="1"/>
  <c r="E192" i="45"/>
  <c r="B194" i="46" s="1"/>
  <c r="F194" i="45"/>
  <c r="C196" i="46" s="1"/>
  <c r="F197" i="45"/>
  <c r="C199" i="46" s="1"/>
  <c r="E200" i="45"/>
  <c r="B202" i="46" s="1"/>
  <c r="F202" i="45"/>
  <c r="C204" i="46" s="1"/>
  <c r="F205" i="45"/>
  <c r="C207" i="46" s="1"/>
  <c r="E208" i="45"/>
  <c r="B210" i="46" s="1"/>
  <c r="F210" i="45"/>
  <c r="C212" i="46" s="1"/>
  <c r="F213" i="45"/>
  <c r="C215" i="46" s="1"/>
  <c r="E216" i="45"/>
  <c r="B218" i="46" s="1"/>
  <c r="F218" i="45"/>
  <c r="C220" i="46" s="1"/>
  <c r="F221" i="45"/>
  <c r="C223" i="46" s="1"/>
  <c r="E224" i="45"/>
  <c r="B226" i="46" s="1"/>
  <c r="F226" i="45"/>
  <c r="C228" i="46" s="1"/>
  <c r="F229" i="45"/>
  <c r="C231" i="46" s="1"/>
  <c r="E232" i="45"/>
  <c r="B234" i="46" s="1"/>
  <c r="F234" i="45"/>
  <c r="C236" i="46" s="1"/>
  <c r="F237" i="45"/>
  <c r="C239" i="46" s="1"/>
  <c r="E240" i="45"/>
  <c r="B242" i="46" s="1"/>
  <c r="F242" i="45"/>
  <c r="C244" i="46" s="1"/>
  <c r="F245" i="45"/>
  <c r="C247" i="46" s="1"/>
  <c r="E248" i="45"/>
  <c r="B250" i="46" s="1"/>
  <c r="F250" i="45"/>
  <c r="C252" i="46" s="1"/>
  <c r="F253" i="45"/>
  <c r="C255" i="46" s="1"/>
  <c r="E256" i="45"/>
  <c r="B258" i="46" s="1"/>
  <c r="F258" i="45"/>
  <c r="C260" i="46" s="1"/>
  <c r="F261" i="45"/>
  <c r="C263" i="46" s="1"/>
  <c r="E264" i="45"/>
  <c r="B266" i="46" s="1"/>
  <c r="F266" i="45"/>
  <c r="C268" i="46" s="1"/>
  <c r="F269" i="45"/>
  <c r="C271" i="46" s="1"/>
  <c r="E272" i="45"/>
  <c r="B274" i="46" s="1"/>
  <c r="F274" i="45"/>
  <c r="C276" i="46" s="1"/>
  <c r="F277" i="45"/>
  <c r="C279" i="46" s="1"/>
  <c r="E280" i="45"/>
  <c r="B282" i="46" s="1"/>
  <c r="F282" i="45"/>
  <c r="C284" i="46" s="1"/>
  <c r="F285" i="45"/>
  <c r="C287" i="46" s="1"/>
  <c r="E288" i="45"/>
  <c r="B290" i="46" s="1"/>
  <c r="F290" i="45"/>
  <c r="C292" i="46" s="1"/>
  <c r="F293" i="45"/>
  <c r="C295" i="46" s="1"/>
  <c r="F48" i="45"/>
  <c r="C50" i="46" s="1"/>
  <c r="E46" i="45"/>
  <c r="B48" i="46" s="1"/>
  <c r="H48" i="46" s="1"/>
  <c r="E53" i="45"/>
  <c r="B55" i="46" s="1"/>
  <c r="H55" i="46" s="1"/>
  <c r="F58" i="45"/>
  <c r="C60" i="46" s="1"/>
  <c r="F63" i="45"/>
  <c r="C65" i="46" s="1"/>
  <c r="E69" i="45"/>
  <c r="B71" i="46" s="1"/>
  <c r="H71" i="46" s="1"/>
  <c r="F74" i="45"/>
  <c r="C76" i="46" s="1"/>
  <c r="F79" i="45"/>
  <c r="C81" i="46" s="1"/>
  <c r="E85" i="45"/>
  <c r="B87" i="46" s="1"/>
  <c r="H87" i="46" s="1"/>
  <c r="F90" i="45"/>
  <c r="C92" i="46" s="1"/>
  <c r="F95" i="45"/>
  <c r="C97" i="46" s="1"/>
  <c r="E101" i="45"/>
  <c r="B103" i="46" s="1"/>
  <c r="H103" i="46" s="1"/>
  <c r="F106" i="45"/>
  <c r="C108" i="46" s="1"/>
  <c r="F111" i="45"/>
  <c r="C113" i="46" s="1"/>
  <c r="E117" i="45"/>
  <c r="B119" i="46" s="1"/>
  <c r="F122" i="45"/>
  <c r="C124" i="46" s="1"/>
  <c r="F127" i="45"/>
  <c r="C129" i="46" s="1"/>
  <c r="E133" i="45"/>
  <c r="B135" i="46" s="1"/>
  <c r="F138" i="45"/>
  <c r="C140" i="46" s="1"/>
  <c r="F143" i="45"/>
  <c r="C145" i="46" s="1"/>
  <c r="F148" i="45"/>
  <c r="C150" i="46" s="1"/>
  <c r="F152" i="45"/>
  <c r="C154" i="46" s="1"/>
  <c r="F156" i="45"/>
  <c r="C158" i="46" s="1"/>
  <c r="F160" i="45"/>
  <c r="C162" i="46" s="1"/>
  <c r="F164" i="45"/>
  <c r="C166" i="46" s="1"/>
  <c r="F168" i="45"/>
  <c r="C170" i="46" s="1"/>
  <c r="F171" i="45"/>
  <c r="C173" i="46" s="1"/>
  <c r="E174" i="45"/>
  <c r="B176" i="46" s="1"/>
  <c r="F176" i="45"/>
  <c r="C178" i="46" s="1"/>
  <c r="F179" i="45"/>
  <c r="C181" i="46" s="1"/>
  <c r="E182" i="45"/>
  <c r="B184" i="46" s="1"/>
  <c r="F184" i="45"/>
  <c r="C186" i="46" s="1"/>
  <c r="F187" i="45"/>
  <c r="C189" i="46" s="1"/>
  <c r="E190" i="45"/>
  <c r="B192" i="46" s="1"/>
  <c r="F192" i="45"/>
  <c r="C194" i="46" s="1"/>
  <c r="F195" i="45"/>
  <c r="C197" i="46" s="1"/>
  <c r="E198" i="45"/>
  <c r="B200" i="46" s="1"/>
  <c r="F200" i="45"/>
  <c r="C202" i="46" s="1"/>
  <c r="F203" i="45"/>
  <c r="C205" i="46" s="1"/>
  <c r="E206" i="45"/>
  <c r="B208" i="46" s="1"/>
  <c r="F208" i="45"/>
  <c r="C210" i="46" s="1"/>
  <c r="F211" i="45"/>
  <c r="C213" i="46" s="1"/>
  <c r="E214" i="45"/>
  <c r="B216" i="46" s="1"/>
  <c r="F216" i="45"/>
  <c r="C218" i="46" s="1"/>
  <c r="F219" i="45"/>
  <c r="C221" i="46" s="1"/>
  <c r="E222" i="45"/>
  <c r="B224" i="46" s="1"/>
  <c r="F224" i="45"/>
  <c r="C226" i="46" s="1"/>
  <c r="F227" i="45"/>
  <c r="C229" i="46" s="1"/>
  <c r="E230" i="45"/>
  <c r="B232" i="46" s="1"/>
  <c r="F232" i="45"/>
  <c r="C234" i="46" s="1"/>
  <c r="F235" i="45"/>
  <c r="C237" i="46" s="1"/>
  <c r="E238" i="45"/>
  <c r="B240" i="46" s="1"/>
  <c r="F240" i="45"/>
  <c r="C242" i="46" s="1"/>
  <c r="F243" i="45"/>
  <c r="C245" i="46" s="1"/>
  <c r="E246" i="45"/>
  <c r="B248" i="46" s="1"/>
  <c r="F248" i="45"/>
  <c r="C250" i="46" s="1"/>
  <c r="F251" i="45"/>
  <c r="C253" i="46" s="1"/>
  <c r="E254" i="45"/>
  <c r="B256" i="46" s="1"/>
  <c r="F256" i="45"/>
  <c r="C258" i="46" s="1"/>
  <c r="F259" i="45"/>
  <c r="C261" i="46" s="1"/>
  <c r="E262" i="45"/>
  <c r="B264" i="46" s="1"/>
  <c r="F264" i="45"/>
  <c r="C266" i="46" s="1"/>
  <c r="F267" i="45"/>
  <c r="C269" i="46" s="1"/>
  <c r="E270" i="45"/>
  <c r="B272" i="46" s="1"/>
  <c r="F272" i="45"/>
  <c r="C274" i="46" s="1"/>
  <c r="F275" i="45"/>
  <c r="C277" i="46" s="1"/>
  <c r="E278" i="45"/>
  <c r="B280" i="46" s="1"/>
  <c r="F280" i="45"/>
  <c r="C282" i="46" s="1"/>
  <c r="F283" i="45"/>
  <c r="C285" i="46" s="1"/>
  <c r="E286" i="45"/>
  <c r="B288" i="46" s="1"/>
  <c r="F288" i="45"/>
  <c r="C290" i="46" s="1"/>
  <c r="F291" i="45"/>
  <c r="C293" i="46" s="1"/>
  <c r="E294" i="45"/>
  <c r="B296" i="46" s="1"/>
  <c r="F47" i="45"/>
  <c r="C49" i="46" s="1"/>
  <c r="E16" i="45"/>
  <c r="B16" i="46" s="1"/>
  <c r="E20" i="45"/>
  <c r="B20" i="46" s="1"/>
  <c r="E24" i="45"/>
  <c r="B24" i="46" s="1"/>
  <c r="E28" i="45"/>
  <c r="B28" i="46" s="1"/>
  <c r="E32" i="45"/>
  <c r="B32" i="46" s="1"/>
  <c r="E36" i="45"/>
  <c r="B36" i="46" s="1"/>
  <c r="E40" i="45"/>
  <c r="B40" i="46" s="1"/>
  <c r="D40" i="46" s="1"/>
  <c r="F12" i="45"/>
  <c r="F17" i="45"/>
  <c r="C17" i="46" s="1"/>
  <c r="F21" i="45"/>
  <c r="C21" i="46" s="1"/>
  <c r="F17" i="36" s="1"/>
  <c r="F25" i="45"/>
  <c r="C25" i="46" s="1"/>
  <c r="F29" i="45"/>
  <c r="C29" i="46" s="1"/>
  <c r="F33" i="45"/>
  <c r="C33" i="46" s="1"/>
  <c r="F37" i="45"/>
  <c r="C37" i="46" s="1"/>
  <c r="F41" i="45"/>
  <c r="C41" i="46" s="1"/>
  <c r="E14" i="45"/>
  <c r="B14" i="46" s="1"/>
  <c r="E19" i="45"/>
  <c r="B19" i="46" s="1"/>
  <c r="E25" i="45"/>
  <c r="B25" i="46" s="1"/>
  <c r="E30" i="45"/>
  <c r="B30" i="46" s="1"/>
  <c r="E35" i="45"/>
  <c r="B35" i="46" s="1"/>
  <c r="E41" i="45"/>
  <c r="B41" i="46" s="1"/>
  <c r="D41" i="46" s="1"/>
  <c r="F15" i="45"/>
  <c r="C15" i="46" s="1"/>
  <c r="F20" i="45"/>
  <c r="C20" i="46" s="1"/>
  <c r="F26" i="45"/>
  <c r="C26" i="46" s="1"/>
  <c r="F31" i="45"/>
  <c r="C31" i="46" s="1"/>
  <c r="F36" i="45"/>
  <c r="C36" i="46" s="1"/>
  <c r="F13" i="45"/>
  <c r="C13" i="46" s="1"/>
  <c r="E15" i="45"/>
  <c r="B15" i="46" s="1"/>
  <c r="E21" i="45"/>
  <c r="B21" i="46" s="1"/>
  <c r="E26" i="45"/>
  <c r="B26" i="46" s="1"/>
  <c r="E31" i="45"/>
  <c r="B31" i="46" s="1"/>
  <c r="E37" i="45"/>
  <c r="B37" i="46" s="1"/>
  <c r="E13" i="45"/>
  <c r="B13" i="46" s="1"/>
  <c r="F16" i="45"/>
  <c r="C16" i="46" s="1"/>
  <c r="F22" i="45"/>
  <c r="C22" i="46" s="1"/>
  <c r="F18" i="36" s="1"/>
  <c r="F27" i="45"/>
  <c r="C27" i="46" s="1"/>
  <c r="F32" i="45"/>
  <c r="C32" i="46" s="1"/>
  <c r="F38" i="45"/>
  <c r="C38" i="46" s="1"/>
  <c r="E17" i="45"/>
  <c r="B17" i="46" s="1"/>
  <c r="E22" i="45"/>
  <c r="B22" i="46" s="1"/>
  <c r="E27" i="45"/>
  <c r="B27" i="46" s="1"/>
  <c r="E33" i="45"/>
  <c r="B33" i="46" s="1"/>
  <c r="E38" i="45"/>
  <c r="B38" i="46" s="1"/>
  <c r="E12" i="45"/>
  <c r="F18" i="45"/>
  <c r="C18" i="46" s="1"/>
  <c r="F23" i="45"/>
  <c r="C23" i="46" s="1"/>
  <c r="F19" i="36" s="1"/>
  <c r="F28" i="45"/>
  <c r="C28" i="46" s="1"/>
  <c r="F34" i="45"/>
  <c r="C34" i="46" s="1"/>
  <c r="F39" i="45"/>
  <c r="C39" i="46" s="1"/>
  <c r="E18" i="45"/>
  <c r="B18" i="46" s="1"/>
  <c r="E23" i="45"/>
  <c r="B23" i="46" s="1"/>
  <c r="E29" i="45"/>
  <c r="B29" i="46" s="1"/>
  <c r="E34" i="45"/>
  <c r="B34" i="46" s="1"/>
  <c r="E39" i="45"/>
  <c r="B39" i="46" s="1"/>
  <c r="F14" i="45"/>
  <c r="C14" i="46" s="1"/>
  <c r="F19" i="45"/>
  <c r="C19" i="46" s="1"/>
  <c r="F24" i="45"/>
  <c r="C24" i="46" s="1"/>
  <c r="F30" i="45"/>
  <c r="C30" i="46" s="1"/>
  <c r="F35" i="45"/>
  <c r="C35" i="46" s="1"/>
  <c r="F40" i="45"/>
  <c r="C40" i="46" s="1"/>
  <c r="AH235" i="44"/>
  <c r="AF235" i="44" s="1"/>
  <c r="AG235" i="44"/>
  <c r="AH232" i="44"/>
  <c r="AF232" i="44" s="1"/>
  <c r="AG232" i="44"/>
  <c r="AH228" i="44"/>
  <c r="AF228" i="44" s="1"/>
  <c r="AG228" i="44"/>
  <c r="AH236" i="44"/>
  <c r="AF236" i="44" s="1"/>
  <c r="AG236" i="44"/>
  <c r="AH229" i="44"/>
  <c r="AF229" i="44" s="1"/>
  <c r="AG229" i="44"/>
  <c r="AH237" i="44"/>
  <c r="AF237" i="44" s="1"/>
  <c r="AG237" i="44"/>
  <c r="AH233" i="44"/>
  <c r="AF233" i="44" s="1"/>
  <c r="AG233" i="44"/>
  <c r="AH231" i="44"/>
  <c r="AF231" i="44" s="1"/>
  <c r="AG231" i="44"/>
  <c r="AH239" i="44"/>
  <c r="AF239" i="44" s="1"/>
  <c r="AG239" i="44"/>
  <c r="AH218" i="44"/>
  <c r="AF218" i="44" s="1"/>
  <c r="AG218" i="44"/>
  <c r="AH216" i="44"/>
  <c r="AF216" i="44" s="1"/>
  <c r="AG216" i="44"/>
  <c r="AH222" i="44"/>
  <c r="AF222" i="44" s="1"/>
  <c r="AG222" i="44"/>
  <c r="AH212" i="44"/>
  <c r="AF212" i="44" s="1"/>
  <c r="AG212" i="44"/>
  <c r="AH207" i="44"/>
  <c r="AF207" i="44" s="1"/>
  <c r="AG207" i="44"/>
  <c r="AH227" i="44"/>
  <c r="AF227" i="44" s="1"/>
  <c r="AG227" i="44"/>
  <c r="AH210" i="44"/>
  <c r="AF210" i="44" s="1"/>
  <c r="AG210" i="44"/>
  <c r="AH226" i="44"/>
  <c r="AF226" i="44" s="1"/>
  <c r="AG226" i="44"/>
  <c r="AH220" i="44"/>
  <c r="AF220" i="44" s="1"/>
  <c r="AG220" i="44"/>
  <c r="AH211" i="44"/>
  <c r="AF211" i="44" s="1"/>
  <c r="AG211" i="44"/>
  <c r="AH223" i="44"/>
  <c r="AF223" i="44" s="1"/>
  <c r="AG223" i="44"/>
  <c r="AH219" i="44"/>
  <c r="AF219" i="44" s="1"/>
  <c r="AG219" i="44"/>
  <c r="AH206" i="44"/>
  <c r="AF206" i="44" s="1"/>
  <c r="AG206" i="44"/>
  <c r="AH208" i="44"/>
  <c r="AF208" i="44" s="1"/>
  <c r="AG208" i="44"/>
  <c r="AH224" i="44"/>
  <c r="AF224" i="44" s="1"/>
  <c r="AG224" i="44"/>
  <c r="AH215" i="44"/>
  <c r="AF215" i="44" s="1"/>
  <c r="AG215" i="44"/>
  <c r="AH214" i="44"/>
  <c r="AF214" i="44" s="1"/>
  <c r="AG214" i="44"/>
  <c r="AH196" i="44"/>
  <c r="AF196" i="44" s="1"/>
  <c r="AG196" i="44"/>
  <c r="AH184" i="44"/>
  <c r="AF184" i="44" s="1"/>
  <c r="AG184" i="44"/>
  <c r="AH185" i="44"/>
  <c r="AF185" i="44" s="1"/>
  <c r="AG185" i="44"/>
  <c r="AH189" i="44"/>
  <c r="AF189" i="44" s="1"/>
  <c r="AG189" i="44"/>
  <c r="AH193" i="44"/>
  <c r="AF193" i="44" s="1"/>
  <c r="AG193" i="44"/>
  <c r="AH197" i="44"/>
  <c r="AF197" i="44" s="1"/>
  <c r="AG197" i="44"/>
  <c r="AH201" i="44"/>
  <c r="AF201" i="44" s="1"/>
  <c r="AG201" i="44"/>
  <c r="AH192" i="44"/>
  <c r="AF192" i="44" s="1"/>
  <c r="AG192" i="44"/>
  <c r="AH183" i="44"/>
  <c r="AF183" i="44" s="1"/>
  <c r="AG183" i="44"/>
  <c r="AH187" i="44"/>
  <c r="AF187" i="44" s="1"/>
  <c r="AG187" i="44"/>
  <c r="AH191" i="44"/>
  <c r="AF191" i="44" s="1"/>
  <c r="AG191" i="44"/>
  <c r="AH195" i="44"/>
  <c r="AF195" i="44" s="1"/>
  <c r="AG195" i="44"/>
  <c r="AH199" i="44"/>
  <c r="AF199" i="44" s="1"/>
  <c r="AG199" i="44"/>
  <c r="AH203" i="44"/>
  <c r="AF203" i="44" s="1"/>
  <c r="AG203" i="44"/>
  <c r="AH188" i="44"/>
  <c r="AF188" i="44" s="1"/>
  <c r="AG188" i="44"/>
  <c r="AH204" i="44"/>
  <c r="AF204" i="44" s="1"/>
  <c r="AG204" i="44"/>
  <c r="AH200" i="44"/>
  <c r="AF200" i="44" s="1"/>
  <c r="AG200" i="44"/>
  <c r="AG172" i="44"/>
  <c r="AH172" i="44"/>
  <c r="AF172" i="44" s="1"/>
  <c r="AH162" i="44"/>
  <c r="AF162" i="44" s="1"/>
  <c r="AG162" i="44"/>
  <c r="AH164" i="44"/>
  <c r="AF164" i="44" s="1"/>
  <c r="AG164" i="44"/>
  <c r="AG180" i="44"/>
  <c r="AH180" i="44"/>
  <c r="AF180" i="44" s="1"/>
  <c r="AH166" i="44"/>
  <c r="AF166" i="44" s="1"/>
  <c r="AG166" i="44"/>
  <c r="AG174" i="44"/>
  <c r="AH174" i="44"/>
  <c r="AF174" i="44" s="1"/>
  <c r="AG168" i="44"/>
  <c r="AH168" i="44"/>
  <c r="AF168" i="44" s="1"/>
  <c r="AG178" i="44"/>
  <c r="AH178" i="44"/>
  <c r="AF178" i="44" s="1"/>
  <c r="AH160" i="44"/>
  <c r="AF160" i="44" s="1"/>
  <c r="AG160" i="44"/>
  <c r="AG176" i="44"/>
  <c r="AH176" i="44"/>
  <c r="AF176" i="44" s="1"/>
  <c r="AG170" i="44"/>
  <c r="AH170" i="44"/>
  <c r="AF170" i="44" s="1"/>
  <c r="AG142" i="44"/>
  <c r="AH142" i="44"/>
  <c r="AF142" i="44" s="1"/>
  <c r="AG152" i="44"/>
  <c r="AH152" i="44"/>
  <c r="AF152" i="44" s="1"/>
  <c r="AG143" i="44"/>
  <c r="AH143" i="44"/>
  <c r="AF143" i="44" s="1"/>
  <c r="AG151" i="44"/>
  <c r="AH151" i="44"/>
  <c r="AF151" i="44" s="1"/>
  <c r="AG140" i="44"/>
  <c r="AH140" i="44"/>
  <c r="AF140" i="44" s="1"/>
  <c r="AG146" i="44"/>
  <c r="AH146" i="44"/>
  <c r="AF146" i="44" s="1"/>
  <c r="AG156" i="44"/>
  <c r="AH156" i="44"/>
  <c r="AF156" i="44" s="1"/>
  <c r="AG145" i="44"/>
  <c r="AH145" i="44"/>
  <c r="AF145" i="44" s="1"/>
  <c r="AG158" i="44"/>
  <c r="AH158" i="44"/>
  <c r="AF158" i="44" s="1"/>
  <c r="AG139" i="44"/>
  <c r="AH139" i="44"/>
  <c r="AF139" i="44" s="1"/>
  <c r="AG144" i="44"/>
  <c r="AH144" i="44"/>
  <c r="AF144" i="44" s="1"/>
  <c r="AG150" i="44"/>
  <c r="AH150" i="44"/>
  <c r="AF150" i="44" s="1"/>
  <c r="AG141" i="44"/>
  <c r="AH141" i="44"/>
  <c r="AF141" i="44" s="1"/>
  <c r="AG157" i="44"/>
  <c r="AH157" i="44"/>
  <c r="AF157" i="44" s="1"/>
  <c r="AG136" i="44"/>
  <c r="AH136" i="44"/>
  <c r="AF136" i="44" s="1"/>
  <c r="AG149" i="44"/>
  <c r="AH149" i="44"/>
  <c r="AF149" i="44" s="1"/>
  <c r="AG147" i="44"/>
  <c r="AH147" i="44"/>
  <c r="AF147" i="44" s="1"/>
  <c r="AG155" i="44"/>
  <c r="AH155" i="44"/>
  <c r="AF155" i="44" s="1"/>
  <c r="AG138" i="44"/>
  <c r="AH138" i="44"/>
  <c r="AF138" i="44" s="1"/>
  <c r="AG148" i="44"/>
  <c r="AH148" i="44"/>
  <c r="AF148" i="44" s="1"/>
  <c r="AG154" i="44"/>
  <c r="AH154" i="44"/>
  <c r="AF154" i="44" s="1"/>
  <c r="AG137" i="44"/>
  <c r="AH137" i="44"/>
  <c r="AF137" i="44" s="1"/>
  <c r="AG153" i="44"/>
  <c r="AH153" i="44"/>
  <c r="AF153" i="44" s="1"/>
  <c r="AG118" i="44"/>
  <c r="AH118" i="44"/>
  <c r="AF118" i="44" s="1"/>
  <c r="AG116" i="44"/>
  <c r="AH116" i="44"/>
  <c r="AF116" i="44" s="1"/>
  <c r="AG132" i="44"/>
  <c r="AH132" i="44"/>
  <c r="AF132" i="44" s="1"/>
  <c r="AG134" i="44"/>
  <c r="AH134" i="44"/>
  <c r="AF134" i="44" s="1"/>
  <c r="AG114" i="44"/>
  <c r="AH114" i="44"/>
  <c r="AF114" i="44" s="1"/>
  <c r="AG126" i="44"/>
  <c r="AH126" i="44"/>
  <c r="AF126" i="44" s="1"/>
  <c r="AG130" i="44"/>
  <c r="AH130" i="44"/>
  <c r="AF130" i="44" s="1"/>
  <c r="AG128" i="44"/>
  <c r="AH128" i="44"/>
  <c r="AF128" i="44" s="1"/>
  <c r="AG120" i="44"/>
  <c r="AH120" i="44"/>
  <c r="AF120" i="44" s="1"/>
  <c r="AG122" i="44"/>
  <c r="AH122" i="44"/>
  <c r="AF122" i="44" s="1"/>
  <c r="AG124" i="44"/>
  <c r="AH124" i="44"/>
  <c r="AF124" i="44" s="1"/>
  <c r="AG97" i="44"/>
  <c r="AH97" i="44"/>
  <c r="AF97" i="44" s="1"/>
  <c r="AG109" i="44"/>
  <c r="AH109" i="44"/>
  <c r="AF109" i="44" s="1"/>
  <c r="AG93" i="44"/>
  <c r="AH93" i="44"/>
  <c r="AF93" i="44" s="1"/>
  <c r="AG105" i="44"/>
  <c r="AH105" i="44"/>
  <c r="AF105" i="44" s="1"/>
  <c r="AG91" i="44"/>
  <c r="AH91" i="44"/>
  <c r="AF91" i="44" s="1"/>
  <c r="AG95" i="44"/>
  <c r="AH95" i="44"/>
  <c r="AF95" i="44" s="1"/>
  <c r="AG99" i="44"/>
  <c r="AH99" i="44"/>
  <c r="AF99" i="44" s="1"/>
  <c r="AG103" i="44"/>
  <c r="AH103" i="44"/>
  <c r="AF103" i="44" s="1"/>
  <c r="AG107" i="44"/>
  <c r="AH107" i="44"/>
  <c r="AF107" i="44" s="1"/>
  <c r="AG111" i="44"/>
  <c r="AH111" i="44"/>
  <c r="AF111" i="44" s="1"/>
  <c r="AG90" i="44"/>
  <c r="AH90" i="44"/>
  <c r="AF90" i="44" s="1"/>
  <c r="AG94" i="44"/>
  <c r="AH94" i="44"/>
  <c r="AF94" i="44" s="1"/>
  <c r="AG98" i="44"/>
  <c r="AH98" i="44"/>
  <c r="AF98" i="44" s="1"/>
  <c r="AG102" i="44"/>
  <c r="AH102" i="44"/>
  <c r="AF102" i="44" s="1"/>
  <c r="AG106" i="44"/>
  <c r="AH106" i="44"/>
  <c r="AF106" i="44" s="1"/>
  <c r="AG110" i="44"/>
  <c r="AH110" i="44"/>
  <c r="AF110" i="44" s="1"/>
  <c r="AG101" i="44"/>
  <c r="AH101" i="44"/>
  <c r="AF101" i="44" s="1"/>
  <c r="AG92" i="44"/>
  <c r="AH92" i="44"/>
  <c r="AF92" i="44" s="1"/>
  <c r="AG96" i="44"/>
  <c r="AH96" i="44"/>
  <c r="AF96" i="44" s="1"/>
  <c r="AG100" i="44"/>
  <c r="AH100" i="44"/>
  <c r="AF100" i="44" s="1"/>
  <c r="AG104" i="44"/>
  <c r="AH104" i="44"/>
  <c r="AF104" i="44" s="1"/>
  <c r="AG108" i="44"/>
  <c r="AH108" i="44"/>
  <c r="AF108" i="44" s="1"/>
  <c r="AG112" i="44"/>
  <c r="AH112" i="44"/>
  <c r="AF112" i="44" s="1"/>
  <c r="AG73" i="44"/>
  <c r="AH73" i="44"/>
  <c r="AF73" i="44" s="1"/>
  <c r="AG79" i="44"/>
  <c r="AH79" i="44"/>
  <c r="AF79" i="44" s="1"/>
  <c r="AG81" i="44"/>
  <c r="AH81" i="44"/>
  <c r="AF81" i="44" s="1"/>
  <c r="AG75" i="44"/>
  <c r="AH75" i="44"/>
  <c r="AF75" i="44" s="1"/>
  <c r="AG83" i="44"/>
  <c r="AH83" i="44"/>
  <c r="AF83" i="44" s="1"/>
  <c r="AG89" i="44"/>
  <c r="AH89" i="44"/>
  <c r="AF89" i="44" s="1"/>
  <c r="AG71" i="44"/>
  <c r="AH71" i="44"/>
  <c r="AF71" i="44" s="1"/>
  <c r="AG87" i="44"/>
  <c r="AH87" i="44"/>
  <c r="AF87" i="44" s="1"/>
  <c r="AG77" i="44"/>
  <c r="AH77" i="44"/>
  <c r="AF77" i="44" s="1"/>
  <c r="AG67" i="44"/>
  <c r="AH67" i="44"/>
  <c r="AF67" i="44" s="1"/>
  <c r="AG69" i="44"/>
  <c r="AH69" i="44"/>
  <c r="AF69" i="44" s="1"/>
  <c r="AG85" i="44"/>
  <c r="AH85" i="44"/>
  <c r="AF85" i="44" s="1"/>
  <c r="AG64" i="44"/>
  <c r="AH64" i="44"/>
  <c r="AF64" i="44" s="1"/>
  <c r="AG53" i="44"/>
  <c r="AH53" i="44"/>
  <c r="AF53" i="44" s="1"/>
  <c r="AH47" i="44"/>
  <c r="AF47" i="44" s="1"/>
  <c r="AG47" i="44"/>
  <c r="AH51" i="44"/>
  <c r="AF51" i="44" s="1"/>
  <c r="AG51" i="44"/>
  <c r="AH55" i="44"/>
  <c r="AF55" i="44" s="1"/>
  <c r="AG55" i="44"/>
  <c r="AH59" i="44"/>
  <c r="AF59" i="44" s="1"/>
  <c r="AG59" i="44"/>
  <c r="AH63" i="44"/>
  <c r="AF63" i="44" s="1"/>
  <c r="AG63" i="44"/>
  <c r="AH52" i="44"/>
  <c r="AF52" i="44" s="1"/>
  <c r="AG52" i="44"/>
  <c r="AG58" i="44"/>
  <c r="AH58" i="44"/>
  <c r="AF58" i="44" s="1"/>
  <c r="AG49" i="44"/>
  <c r="AH49" i="44"/>
  <c r="AF49" i="44" s="1"/>
  <c r="AG65" i="44"/>
  <c r="AH65" i="44"/>
  <c r="AF65" i="44" s="1"/>
  <c r="AG46" i="44"/>
  <c r="AH46" i="44"/>
  <c r="AF46" i="44" s="1"/>
  <c r="AG62" i="44"/>
  <c r="AH62" i="44"/>
  <c r="AF62" i="44" s="1"/>
  <c r="AG45" i="44"/>
  <c r="AH45" i="44"/>
  <c r="AF45" i="44" s="1"/>
  <c r="AG61" i="44"/>
  <c r="AH61" i="44"/>
  <c r="AF61" i="44" s="1"/>
  <c r="AH48" i="44"/>
  <c r="AF48" i="44" s="1"/>
  <c r="AG48" i="44"/>
  <c r="AG54" i="44"/>
  <c r="AH54" i="44"/>
  <c r="AF54" i="44" s="1"/>
  <c r="AG56" i="44"/>
  <c r="AH56" i="44"/>
  <c r="AF56" i="44" s="1"/>
  <c r="AH44" i="44"/>
  <c r="AF44" i="44" s="1"/>
  <c r="AG44" i="44"/>
  <c r="AG50" i="44"/>
  <c r="AH50" i="44"/>
  <c r="AF50" i="44" s="1"/>
  <c r="AH60" i="44"/>
  <c r="AF60" i="44" s="1"/>
  <c r="AG60" i="44"/>
  <c r="AG66" i="44"/>
  <c r="AH66" i="44"/>
  <c r="AF66" i="44" s="1"/>
  <c r="AG57" i="44"/>
  <c r="AH57" i="44"/>
  <c r="AF57" i="44" s="1"/>
  <c r="AG34" i="44"/>
  <c r="AH34" i="44"/>
  <c r="AF34" i="44" s="1"/>
  <c r="AG42" i="44"/>
  <c r="AH42" i="44"/>
  <c r="AF42" i="44" s="1"/>
  <c r="AG32" i="44"/>
  <c r="AH32" i="44"/>
  <c r="AF32" i="44" s="1"/>
  <c r="AH40" i="44"/>
  <c r="AF40" i="44" s="1"/>
  <c r="AG40" i="44"/>
  <c r="AG37" i="44"/>
  <c r="AH37" i="44"/>
  <c r="AF37" i="44" s="1"/>
  <c r="AG38" i="44"/>
  <c r="AH38" i="44"/>
  <c r="AF38" i="44" s="1"/>
  <c r="AH39" i="44"/>
  <c r="AF39" i="44" s="1"/>
  <c r="AG39" i="44"/>
  <c r="AH35" i="44"/>
  <c r="AF35" i="44" s="1"/>
  <c r="AG35" i="44"/>
  <c r="AH43" i="44"/>
  <c r="AF43" i="44" s="1"/>
  <c r="AG43" i="44"/>
  <c r="AH36" i="44"/>
  <c r="AF36" i="44" s="1"/>
  <c r="AG36" i="44"/>
  <c r="AG33" i="44"/>
  <c r="AH33" i="44"/>
  <c r="AF33" i="44" s="1"/>
  <c r="AG41" i="44"/>
  <c r="AH41" i="44"/>
  <c r="AF41" i="44" s="1"/>
  <c r="AG30" i="44"/>
  <c r="AH30" i="44"/>
  <c r="AF30" i="44" s="1"/>
  <c r="AG25" i="44"/>
  <c r="AH25" i="44"/>
  <c r="AF25" i="44" s="1"/>
  <c r="AG20" i="44"/>
  <c r="AH20" i="44"/>
  <c r="AF20" i="44" s="1"/>
  <c r="AH28" i="44"/>
  <c r="AF28" i="44" s="1"/>
  <c r="AG28" i="44"/>
  <c r="AH27" i="44"/>
  <c r="AF27" i="44" s="1"/>
  <c r="AG27" i="44"/>
  <c r="AG26" i="44"/>
  <c r="AH26" i="44"/>
  <c r="AF26" i="44" s="1"/>
  <c r="AG21" i="44"/>
  <c r="AH21" i="44"/>
  <c r="AF21" i="44" s="1"/>
  <c r="AG29" i="44"/>
  <c r="AH29" i="44"/>
  <c r="AF29" i="44" s="1"/>
  <c r="AG22" i="44"/>
  <c r="AH22" i="44"/>
  <c r="AF22" i="44" s="1"/>
  <c r="AH24" i="44"/>
  <c r="AF24" i="44" s="1"/>
  <c r="AG24" i="44"/>
  <c r="AH23" i="44"/>
  <c r="AF23" i="44" s="1"/>
  <c r="AG23" i="44"/>
  <c r="AH31" i="44"/>
  <c r="AF31" i="44" s="1"/>
  <c r="AG31" i="44"/>
  <c r="AH19" i="44"/>
  <c r="AF19" i="44" s="1"/>
  <c r="AG19" i="44"/>
  <c r="AG17" i="44"/>
  <c r="AH17" i="44"/>
  <c r="AF17" i="44" s="1"/>
  <c r="AH16" i="44"/>
  <c r="AF16" i="44" s="1"/>
  <c r="AG16" i="44"/>
  <c r="AH14" i="44"/>
  <c r="AF14" i="44" s="1"/>
  <c r="AG14" i="44"/>
  <c r="AG12" i="44"/>
  <c r="AH12" i="44"/>
  <c r="AF12" i="44" s="1"/>
  <c r="AG10" i="44"/>
  <c r="AH10" i="44"/>
  <c r="AF10" i="44" s="1"/>
  <c r="AH11" i="44"/>
  <c r="AF11" i="44" s="1"/>
  <c r="AG11" i="44"/>
  <c r="AG8" i="44"/>
  <c r="AH8" i="44"/>
  <c r="AF8" i="44" s="1"/>
  <c r="AG9" i="44"/>
  <c r="AH9" i="44"/>
  <c r="AF9" i="44" s="1"/>
  <c r="AG6" i="44"/>
  <c r="AH6" i="44"/>
  <c r="AF6" i="44" s="1"/>
  <c r="AH7" i="44"/>
  <c r="AF7" i="44" s="1"/>
  <c r="AG7" i="44"/>
  <c r="O30" i="18"/>
  <c r="M30" i="18"/>
  <c r="M16" i="19" s="1"/>
  <c r="M25" i="18" l="1"/>
  <c r="M24" i="18"/>
  <c r="K25" i="18"/>
  <c r="K24" i="18"/>
  <c r="O25" i="18"/>
  <c r="O24" i="18" s="1"/>
  <c r="O23" i="18" s="1"/>
  <c r="O22" i="18" s="1"/>
  <c r="O21" i="18"/>
  <c r="K21" i="18"/>
  <c r="M21" i="18"/>
  <c r="X14" i="18"/>
  <c r="V15" i="18" s="1"/>
  <c r="V14" i="18"/>
  <c r="E7" i="46"/>
  <c r="F8" i="16"/>
  <c r="L256" i="46"/>
  <c r="J256" i="46"/>
  <c r="K256" i="46"/>
  <c r="I256" i="46"/>
  <c r="M256" i="46"/>
  <c r="J192" i="46"/>
  <c r="K192" i="46"/>
  <c r="L192" i="46"/>
  <c r="M192" i="46"/>
  <c r="I192" i="46"/>
  <c r="J135" i="46"/>
  <c r="K135" i="46"/>
  <c r="L135" i="46"/>
  <c r="M135" i="46"/>
  <c r="I135" i="46"/>
  <c r="K158" i="46"/>
  <c r="L158" i="46"/>
  <c r="I158" i="46"/>
  <c r="M158" i="46"/>
  <c r="J158" i="46"/>
  <c r="L292" i="46"/>
  <c r="K292" i="46"/>
  <c r="M292" i="46"/>
  <c r="J292" i="46"/>
  <c r="I292" i="46"/>
  <c r="L228" i="46"/>
  <c r="K228" i="46"/>
  <c r="M228" i="46"/>
  <c r="J228" i="46"/>
  <c r="I228" i="46"/>
  <c r="J196" i="46"/>
  <c r="K196" i="46"/>
  <c r="L196" i="46"/>
  <c r="M196" i="46"/>
  <c r="I196" i="46"/>
  <c r="J143" i="46"/>
  <c r="K143" i="46"/>
  <c r="L143" i="46"/>
  <c r="I143" i="46"/>
  <c r="M143" i="46"/>
  <c r="K79" i="46"/>
  <c r="L79" i="46"/>
  <c r="I79" i="46"/>
  <c r="M79" i="46"/>
  <c r="J79" i="46"/>
  <c r="J294" i="46"/>
  <c r="L294" i="46"/>
  <c r="M294" i="46"/>
  <c r="K294" i="46"/>
  <c r="I294" i="46"/>
  <c r="J262" i="46"/>
  <c r="L262" i="46"/>
  <c r="M262" i="46"/>
  <c r="K262" i="46"/>
  <c r="I262" i="46"/>
  <c r="L198" i="46"/>
  <c r="I198" i="46"/>
  <c r="M198" i="46"/>
  <c r="J198" i="46"/>
  <c r="K198" i="46"/>
  <c r="I164" i="46"/>
  <c r="M164" i="46"/>
  <c r="J164" i="46"/>
  <c r="K164" i="46"/>
  <c r="L164" i="46"/>
  <c r="I105" i="46"/>
  <c r="M105" i="46"/>
  <c r="J105" i="46"/>
  <c r="K105" i="46"/>
  <c r="L105" i="46"/>
  <c r="K297" i="46"/>
  <c r="M297" i="46"/>
  <c r="I297" i="46"/>
  <c r="J297" i="46"/>
  <c r="L297" i="46"/>
  <c r="K281" i="46"/>
  <c r="M281" i="46"/>
  <c r="I281" i="46"/>
  <c r="L281" i="46"/>
  <c r="J281" i="46"/>
  <c r="K273" i="46"/>
  <c r="J273" i="46"/>
  <c r="L273" i="46"/>
  <c r="I273" i="46"/>
  <c r="M273" i="46"/>
  <c r="K257" i="46"/>
  <c r="J257" i="46"/>
  <c r="L257" i="46"/>
  <c r="I257" i="46"/>
  <c r="M257" i="46"/>
  <c r="K241" i="46"/>
  <c r="J241" i="46"/>
  <c r="L241" i="46"/>
  <c r="I241" i="46"/>
  <c r="M241" i="46"/>
  <c r="K225" i="46"/>
  <c r="J225" i="46"/>
  <c r="L225" i="46"/>
  <c r="I225" i="46"/>
  <c r="M225" i="46"/>
  <c r="I217" i="46"/>
  <c r="M217" i="46"/>
  <c r="J217" i="46"/>
  <c r="K217" i="46"/>
  <c r="L217" i="46"/>
  <c r="I201" i="46"/>
  <c r="M201" i="46"/>
  <c r="J201" i="46"/>
  <c r="K201" i="46"/>
  <c r="L201" i="46"/>
  <c r="I185" i="46"/>
  <c r="M185" i="46"/>
  <c r="J185" i="46"/>
  <c r="K185" i="46"/>
  <c r="L185" i="46"/>
  <c r="I177" i="46"/>
  <c r="M177" i="46"/>
  <c r="J177" i="46"/>
  <c r="K177" i="46"/>
  <c r="L177" i="46"/>
  <c r="I169" i="46"/>
  <c r="M169" i="46"/>
  <c r="L169" i="46"/>
  <c r="J169" i="46"/>
  <c r="K169" i="46"/>
  <c r="L153" i="46"/>
  <c r="I153" i="46"/>
  <c r="M153" i="46"/>
  <c r="J153" i="46"/>
  <c r="K153" i="46"/>
  <c r="I69" i="46"/>
  <c r="M69" i="46"/>
  <c r="J69" i="46"/>
  <c r="K69" i="46"/>
  <c r="L69" i="46"/>
  <c r="K130" i="46"/>
  <c r="L130" i="46"/>
  <c r="I130" i="46"/>
  <c r="M130" i="46"/>
  <c r="J130" i="46"/>
  <c r="K122" i="46"/>
  <c r="L122" i="46"/>
  <c r="I122" i="46"/>
  <c r="M122" i="46"/>
  <c r="J122" i="46"/>
  <c r="L66" i="46"/>
  <c r="I66" i="46"/>
  <c r="M66" i="46"/>
  <c r="J66" i="46"/>
  <c r="K66" i="46"/>
  <c r="J266" i="46"/>
  <c r="M266" i="46"/>
  <c r="I266" i="46"/>
  <c r="L266" i="46"/>
  <c r="K266" i="46"/>
  <c r="J234" i="46"/>
  <c r="M234" i="46"/>
  <c r="I234" i="46"/>
  <c r="L234" i="46"/>
  <c r="K234" i="46"/>
  <c r="L202" i="46"/>
  <c r="I202" i="46"/>
  <c r="M202" i="46"/>
  <c r="J202" i="46"/>
  <c r="K202" i="46"/>
  <c r="L170" i="46"/>
  <c r="I170" i="46"/>
  <c r="M170" i="46"/>
  <c r="J170" i="46"/>
  <c r="K170" i="46"/>
  <c r="K154" i="46"/>
  <c r="L154" i="46"/>
  <c r="I154" i="46"/>
  <c r="M154" i="46"/>
  <c r="J154" i="46"/>
  <c r="J49" i="46"/>
  <c r="M49" i="46"/>
  <c r="I49" i="46"/>
  <c r="L49" i="46"/>
  <c r="K49" i="46"/>
  <c r="L268" i="46"/>
  <c r="I268" i="46"/>
  <c r="J268" i="46"/>
  <c r="M268" i="46"/>
  <c r="K268" i="46"/>
  <c r="L236" i="46"/>
  <c r="I236" i="46"/>
  <c r="J236" i="46"/>
  <c r="M236" i="46"/>
  <c r="K236" i="46"/>
  <c r="J204" i="46"/>
  <c r="K204" i="46"/>
  <c r="L204" i="46"/>
  <c r="I204" i="46"/>
  <c r="M204" i="46"/>
  <c r="J172" i="46"/>
  <c r="K172" i="46"/>
  <c r="L172" i="46"/>
  <c r="M172" i="46"/>
  <c r="I172" i="46"/>
  <c r="L141" i="46"/>
  <c r="I141" i="46"/>
  <c r="M141" i="46"/>
  <c r="J141" i="46"/>
  <c r="K141" i="46"/>
  <c r="I109" i="46"/>
  <c r="M109" i="46"/>
  <c r="J109" i="46"/>
  <c r="K109" i="46"/>
  <c r="L109" i="46"/>
  <c r="I77" i="46"/>
  <c r="M77" i="46"/>
  <c r="J77" i="46"/>
  <c r="K77" i="46"/>
  <c r="L77" i="46"/>
  <c r="J56" i="46"/>
  <c r="K56" i="46"/>
  <c r="L56" i="46"/>
  <c r="I56" i="46"/>
  <c r="M56" i="46"/>
  <c r="L288" i="46"/>
  <c r="J288" i="46"/>
  <c r="K288" i="46"/>
  <c r="I288" i="46"/>
  <c r="M288" i="46"/>
  <c r="L224" i="46"/>
  <c r="J224" i="46"/>
  <c r="K224" i="46"/>
  <c r="I224" i="46"/>
  <c r="M224" i="46"/>
  <c r="K71" i="46"/>
  <c r="L71" i="46"/>
  <c r="I71" i="46"/>
  <c r="M71" i="46"/>
  <c r="J71" i="46"/>
  <c r="I97" i="46"/>
  <c r="M97" i="46"/>
  <c r="J97" i="46"/>
  <c r="K97" i="46"/>
  <c r="L97" i="46"/>
  <c r="L260" i="46"/>
  <c r="K260" i="46"/>
  <c r="M260" i="46"/>
  <c r="J260" i="46"/>
  <c r="I260" i="46"/>
  <c r="J230" i="46"/>
  <c r="L230" i="46"/>
  <c r="M230" i="46"/>
  <c r="K230" i="46"/>
  <c r="I230" i="46"/>
  <c r="K289" i="46"/>
  <c r="J289" i="46"/>
  <c r="L289" i="46"/>
  <c r="I289" i="46"/>
  <c r="M289" i="46"/>
  <c r="K265" i="46"/>
  <c r="M265" i="46"/>
  <c r="I265" i="46"/>
  <c r="J265" i="46"/>
  <c r="L265" i="46"/>
  <c r="K249" i="46"/>
  <c r="M249" i="46"/>
  <c r="I249" i="46"/>
  <c r="L249" i="46"/>
  <c r="J249" i="46"/>
  <c r="K233" i="46"/>
  <c r="M233" i="46"/>
  <c r="I233" i="46"/>
  <c r="J233" i="46"/>
  <c r="L233" i="46"/>
  <c r="I209" i="46"/>
  <c r="M209" i="46"/>
  <c r="J209" i="46"/>
  <c r="K209" i="46"/>
  <c r="L209" i="46"/>
  <c r="I193" i="46"/>
  <c r="M193" i="46"/>
  <c r="J193" i="46"/>
  <c r="K193" i="46"/>
  <c r="L193" i="46"/>
  <c r="L161" i="46"/>
  <c r="I161" i="46"/>
  <c r="M161" i="46"/>
  <c r="J161" i="46"/>
  <c r="K161" i="46"/>
  <c r="L133" i="46"/>
  <c r="I133" i="46"/>
  <c r="M133" i="46"/>
  <c r="J133" i="46"/>
  <c r="K133" i="46"/>
  <c r="I101" i="46"/>
  <c r="M101" i="46"/>
  <c r="J101" i="46"/>
  <c r="K101" i="46"/>
  <c r="L101" i="46"/>
  <c r="K138" i="46"/>
  <c r="L138" i="46"/>
  <c r="I138" i="46"/>
  <c r="M138" i="46"/>
  <c r="J138" i="46"/>
  <c r="L106" i="46"/>
  <c r="I106" i="46"/>
  <c r="M106" i="46"/>
  <c r="J106" i="46"/>
  <c r="K106" i="46"/>
  <c r="L98" i="46"/>
  <c r="I98" i="46"/>
  <c r="M98" i="46"/>
  <c r="J98" i="46"/>
  <c r="K98" i="46"/>
  <c r="L90" i="46"/>
  <c r="I90" i="46"/>
  <c r="M90" i="46"/>
  <c r="J90" i="46"/>
  <c r="K90" i="46"/>
  <c r="L74" i="46"/>
  <c r="I74" i="46"/>
  <c r="M74" i="46"/>
  <c r="J74" i="46"/>
  <c r="K74" i="46"/>
  <c r="J278" i="46"/>
  <c r="L278" i="46"/>
  <c r="M278" i="46"/>
  <c r="I278" i="46"/>
  <c r="K278" i="46"/>
  <c r="J246" i="46"/>
  <c r="L246" i="46"/>
  <c r="M246" i="46"/>
  <c r="I246" i="46"/>
  <c r="K246" i="46"/>
  <c r="L214" i="46"/>
  <c r="I214" i="46"/>
  <c r="M214" i="46"/>
  <c r="J214" i="46"/>
  <c r="K214" i="46"/>
  <c r="L182" i="46"/>
  <c r="I182" i="46"/>
  <c r="M182" i="46"/>
  <c r="J182" i="46"/>
  <c r="K182" i="46"/>
  <c r="I156" i="46"/>
  <c r="M156" i="46"/>
  <c r="J156" i="46"/>
  <c r="K156" i="46"/>
  <c r="L156" i="46"/>
  <c r="K293" i="46"/>
  <c r="L293" i="46"/>
  <c r="M293" i="46"/>
  <c r="I293" i="46"/>
  <c r="J293" i="46"/>
  <c r="K285" i="46"/>
  <c r="I285" i="46"/>
  <c r="J285" i="46"/>
  <c r="M285" i="46"/>
  <c r="L285" i="46"/>
  <c r="K277" i="46"/>
  <c r="L277" i="46"/>
  <c r="M277" i="46"/>
  <c r="J277" i="46"/>
  <c r="I277" i="46"/>
  <c r="K269" i="46"/>
  <c r="I269" i="46"/>
  <c r="J269" i="46"/>
  <c r="L269" i="46"/>
  <c r="M269" i="46"/>
  <c r="K261" i="46"/>
  <c r="L261" i="46"/>
  <c r="M261" i="46"/>
  <c r="I261" i="46"/>
  <c r="J261" i="46"/>
  <c r="K253" i="46"/>
  <c r="I253" i="46"/>
  <c r="J253" i="46"/>
  <c r="M253" i="46"/>
  <c r="L253" i="46"/>
  <c r="K245" i="46"/>
  <c r="L245" i="46"/>
  <c r="M245" i="46"/>
  <c r="J245" i="46"/>
  <c r="I245" i="46"/>
  <c r="K237" i="46"/>
  <c r="I237" i="46"/>
  <c r="J237" i="46"/>
  <c r="L237" i="46"/>
  <c r="M237" i="46"/>
  <c r="K229" i="46"/>
  <c r="L229" i="46"/>
  <c r="M229" i="46"/>
  <c r="I229" i="46"/>
  <c r="J229" i="46"/>
  <c r="K221" i="46"/>
  <c r="I221" i="46"/>
  <c r="J221" i="46"/>
  <c r="M221" i="46"/>
  <c r="L221" i="46"/>
  <c r="I213" i="46"/>
  <c r="M213" i="46"/>
  <c r="J213" i="46"/>
  <c r="K213" i="46"/>
  <c r="L213" i="46"/>
  <c r="I205" i="46"/>
  <c r="M205" i="46"/>
  <c r="J205" i="46"/>
  <c r="K205" i="46"/>
  <c r="L205" i="46"/>
  <c r="I197" i="46"/>
  <c r="M197" i="46"/>
  <c r="J197" i="46"/>
  <c r="K197" i="46"/>
  <c r="L197" i="46"/>
  <c r="I189" i="46"/>
  <c r="M189" i="46"/>
  <c r="J189" i="46"/>
  <c r="K189" i="46"/>
  <c r="L189" i="46"/>
  <c r="I181" i="46"/>
  <c r="M181" i="46"/>
  <c r="J181" i="46"/>
  <c r="K181" i="46"/>
  <c r="L181" i="46"/>
  <c r="I173" i="46"/>
  <c r="M173" i="46"/>
  <c r="J173" i="46"/>
  <c r="K173" i="46"/>
  <c r="L173" i="46"/>
  <c r="L165" i="46"/>
  <c r="I165" i="46"/>
  <c r="M165" i="46"/>
  <c r="J165" i="46"/>
  <c r="K165" i="46"/>
  <c r="L157" i="46"/>
  <c r="I157" i="46"/>
  <c r="M157" i="46"/>
  <c r="J157" i="46"/>
  <c r="K157" i="46"/>
  <c r="L149" i="46"/>
  <c r="I149" i="46"/>
  <c r="M149" i="46"/>
  <c r="J149" i="46"/>
  <c r="K149" i="46"/>
  <c r="I117" i="46"/>
  <c r="M117" i="46"/>
  <c r="J117" i="46"/>
  <c r="K117" i="46"/>
  <c r="L117" i="46"/>
  <c r="I85" i="46"/>
  <c r="M85" i="46"/>
  <c r="J85" i="46"/>
  <c r="K85" i="46"/>
  <c r="L85" i="46"/>
  <c r="I53" i="46"/>
  <c r="M53" i="46"/>
  <c r="J53" i="46"/>
  <c r="K53" i="46"/>
  <c r="L53" i="46"/>
  <c r="K134" i="46"/>
  <c r="L134" i="46"/>
  <c r="I134" i="46"/>
  <c r="M134" i="46"/>
  <c r="J134" i="46"/>
  <c r="L102" i="46"/>
  <c r="I102" i="46"/>
  <c r="M102" i="46"/>
  <c r="J102" i="46"/>
  <c r="K102" i="46"/>
  <c r="L70" i="46"/>
  <c r="I70" i="46"/>
  <c r="M70" i="46"/>
  <c r="J70" i="46"/>
  <c r="K70" i="46"/>
  <c r="J290" i="46"/>
  <c r="K290" i="46"/>
  <c r="L290" i="46"/>
  <c r="I290" i="46"/>
  <c r="M290" i="46"/>
  <c r="J226" i="46"/>
  <c r="K226" i="46"/>
  <c r="L226" i="46"/>
  <c r="I226" i="46"/>
  <c r="M226" i="46"/>
  <c r="K126" i="46"/>
  <c r="L126" i="46"/>
  <c r="I126" i="46"/>
  <c r="M126" i="46"/>
  <c r="J126" i="46"/>
  <c r="L62" i="46"/>
  <c r="I62" i="46"/>
  <c r="M62" i="46"/>
  <c r="J62" i="46"/>
  <c r="K62" i="46"/>
  <c r="J270" i="46"/>
  <c r="I270" i="46"/>
  <c r="K270" i="46"/>
  <c r="M270" i="46"/>
  <c r="L270" i="46"/>
  <c r="L206" i="46"/>
  <c r="I206" i="46"/>
  <c r="M206" i="46"/>
  <c r="J206" i="46"/>
  <c r="K206" i="46"/>
  <c r="L114" i="46"/>
  <c r="I114" i="46"/>
  <c r="M114" i="46"/>
  <c r="J114" i="46"/>
  <c r="K114" i="46"/>
  <c r="L296" i="46"/>
  <c r="M296" i="46"/>
  <c r="I296" i="46"/>
  <c r="K296" i="46"/>
  <c r="J296" i="46"/>
  <c r="L248" i="46"/>
  <c r="M248" i="46"/>
  <c r="I248" i="46"/>
  <c r="J248" i="46"/>
  <c r="K248" i="46"/>
  <c r="J200" i="46"/>
  <c r="K200" i="46"/>
  <c r="L200" i="46"/>
  <c r="I200" i="46"/>
  <c r="M200" i="46"/>
  <c r="I152" i="46"/>
  <c r="M152" i="46"/>
  <c r="J152" i="46"/>
  <c r="K152" i="46"/>
  <c r="L152" i="46"/>
  <c r="I120" i="46"/>
  <c r="M120" i="46"/>
  <c r="J120" i="46"/>
  <c r="K120" i="46"/>
  <c r="L120" i="46"/>
  <c r="J52" i="46"/>
  <c r="K52" i="46"/>
  <c r="L52" i="46"/>
  <c r="M52" i="46"/>
  <c r="I52" i="46"/>
  <c r="I267" i="46"/>
  <c r="M267" i="46"/>
  <c r="J267" i="46"/>
  <c r="K267" i="46"/>
  <c r="L267" i="46"/>
  <c r="I251" i="46"/>
  <c r="M251" i="46"/>
  <c r="J251" i="46"/>
  <c r="L251" i="46"/>
  <c r="K251" i="46"/>
  <c r="I227" i="46"/>
  <c r="M227" i="46"/>
  <c r="K227" i="46"/>
  <c r="L227" i="46"/>
  <c r="J227" i="46"/>
  <c r="K203" i="46"/>
  <c r="L203" i="46"/>
  <c r="I203" i="46"/>
  <c r="M203" i="46"/>
  <c r="J203" i="46"/>
  <c r="K179" i="46"/>
  <c r="L179" i="46"/>
  <c r="I179" i="46"/>
  <c r="M179" i="46"/>
  <c r="J179" i="46"/>
  <c r="J163" i="46"/>
  <c r="K163" i="46"/>
  <c r="L163" i="46"/>
  <c r="I163" i="46"/>
  <c r="M163" i="46"/>
  <c r="J147" i="46"/>
  <c r="K147" i="46"/>
  <c r="L147" i="46"/>
  <c r="I147" i="46"/>
  <c r="M147" i="46"/>
  <c r="J123" i="46"/>
  <c r="K123" i="46"/>
  <c r="L123" i="46"/>
  <c r="I123" i="46"/>
  <c r="M123" i="46"/>
  <c r="K99" i="46"/>
  <c r="L99" i="46"/>
  <c r="I99" i="46"/>
  <c r="M99" i="46"/>
  <c r="J99" i="46"/>
  <c r="K75" i="46"/>
  <c r="L75" i="46"/>
  <c r="I75" i="46"/>
  <c r="M75" i="46"/>
  <c r="J75" i="46"/>
  <c r="K51" i="46"/>
  <c r="L51" i="46"/>
  <c r="I51" i="46"/>
  <c r="M51" i="46"/>
  <c r="J51" i="46"/>
  <c r="J250" i="46"/>
  <c r="M250" i="46"/>
  <c r="I250" i="46"/>
  <c r="K250" i="46"/>
  <c r="L250" i="46"/>
  <c r="L186" i="46"/>
  <c r="I186" i="46"/>
  <c r="M186" i="46"/>
  <c r="J186" i="46"/>
  <c r="K186" i="46"/>
  <c r="K118" i="46"/>
  <c r="L118" i="46"/>
  <c r="I118" i="46"/>
  <c r="M118" i="46"/>
  <c r="J118" i="46"/>
  <c r="L276" i="46"/>
  <c r="K276" i="46"/>
  <c r="M276" i="46"/>
  <c r="I276" i="46"/>
  <c r="J276" i="46"/>
  <c r="J212" i="46"/>
  <c r="K212" i="46"/>
  <c r="L212" i="46"/>
  <c r="M212" i="46"/>
  <c r="I212" i="46"/>
  <c r="I132" i="46"/>
  <c r="M132" i="46"/>
  <c r="J132" i="46"/>
  <c r="K132" i="46"/>
  <c r="L132" i="46"/>
  <c r="J100" i="46"/>
  <c r="K100" i="46"/>
  <c r="L100" i="46"/>
  <c r="M100" i="46"/>
  <c r="I100" i="46"/>
  <c r="J68" i="46"/>
  <c r="K68" i="46"/>
  <c r="L68" i="46"/>
  <c r="M68" i="46"/>
  <c r="I68" i="46"/>
  <c r="L145" i="46"/>
  <c r="I145" i="46"/>
  <c r="M145" i="46"/>
  <c r="J145" i="46"/>
  <c r="K145" i="46"/>
  <c r="L137" i="46"/>
  <c r="I137" i="46"/>
  <c r="M137" i="46"/>
  <c r="J137" i="46"/>
  <c r="K137" i="46"/>
  <c r="L121" i="46"/>
  <c r="I121" i="46"/>
  <c r="M121" i="46"/>
  <c r="J121" i="46"/>
  <c r="K121" i="46"/>
  <c r="I81" i="46"/>
  <c r="M81" i="46"/>
  <c r="J81" i="46"/>
  <c r="K81" i="46"/>
  <c r="L81" i="46"/>
  <c r="I57" i="46"/>
  <c r="M57" i="46"/>
  <c r="J57" i="46"/>
  <c r="K57" i="46"/>
  <c r="L57" i="46"/>
  <c r="J258" i="46"/>
  <c r="K258" i="46"/>
  <c r="L258" i="46"/>
  <c r="I258" i="46"/>
  <c r="M258" i="46"/>
  <c r="L194" i="46"/>
  <c r="I194" i="46"/>
  <c r="M194" i="46"/>
  <c r="J194" i="46"/>
  <c r="K194" i="46"/>
  <c r="K162" i="46"/>
  <c r="L162" i="46"/>
  <c r="I162" i="46"/>
  <c r="M162" i="46"/>
  <c r="J162" i="46"/>
  <c r="L94" i="46"/>
  <c r="I94" i="46"/>
  <c r="M94" i="46"/>
  <c r="J94" i="46"/>
  <c r="K94" i="46"/>
  <c r="L58" i="46"/>
  <c r="I58" i="46"/>
  <c r="M58" i="46"/>
  <c r="J58" i="46"/>
  <c r="K58" i="46"/>
  <c r="J238" i="46"/>
  <c r="I238" i="46"/>
  <c r="K238" i="46"/>
  <c r="M238" i="46"/>
  <c r="L238" i="46"/>
  <c r="L174" i="46"/>
  <c r="I174" i="46"/>
  <c r="M174" i="46"/>
  <c r="J174" i="46"/>
  <c r="K174" i="46"/>
  <c r="K146" i="46"/>
  <c r="L146" i="46"/>
  <c r="I146" i="46"/>
  <c r="M146" i="46"/>
  <c r="J146" i="46"/>
  <c r="L82" i="46"/>
  <c r="I82" i="46"/>
  <c r="M82" i="46"/>
  <c r="J82" i="46"/>
  <c r="K82" i="46"/>
  <c r="L280" i="46"/>
  <c r="M280" i="46"/>
  <c r="I280" i="46"/>
  <c r="J280" i="46"/>
  <c r="K280" i="46"/>
  <c r="L264" i="46"/>
  <c r="M264" i="46"/>
  <c r="I264" i="46"/>
  <c r="K264" i="46"/>
  <c r="J264" i="46"/>
  <c r="L232" i="46"/>
  <c r="M232" i="46"/>
  <c r="I232" i="46"/>
  <c r="K232" i="46"/>
  <c r="J232" i="46"/>
  <c r="J216" i="46"/>
  <c r="K216" i="46"/>
  <c r="L216" i="46"/>
  <c r="I216" i="46"/>
  <c r="M216" i="46"/>
  <c r="J184" i="46"/>
  <c r="K184" i="46"/>
  <c r="L184" i="46"/>
  <c r="I184" i="46"/>
  <c r="M184" i="46"/>
  <c r="I168" i="46"/>
  <c r="M168" i="46"/>
  <c r="J168" i="46"/>
  <c r="K168" i="46"/>
  <c r="L168" i="46"/>
  <c r="I136" i="46"/>
  <c r="M136" i="46"/>
  <c r="J136" i="46"/>
  <c r="K136" i="46"/>
  <c r="L136" i="46"/>
  <c r="J104" i="46"/>
  <c r="K104" i="46"/>
  <c r="L104" i="46"/>
  <c r="I104" i="46"/>
  <c r="M104" i="46"/>
  <c r="J88" i="46"/>
  <c r="K88" i="46"/>
  <c r="L88" i="46"/>
  <c r="I88" i="46"/>
  <c r="M88" i="46"/>
  <c r="J72" i="46"/>
  <c r="K72" i="46"/>
  <c r="L72" i="46"/>
  <c r="I72" i="46"/>
  <c r="M72" i="46"/>
  <c r="I291" i="46"/>
  <c r="M291" i="46"/>
  <c r="K291" i="46"/>
  <c r="L291" i="46"/>
  <c r="J291" i="46"/>
  <c r="I283" i="46"/>
  <c r="M283" i="46"/>
  <c r="J283" i="46"/>
  <c r="L283" i="46"/>
  <c r="K283" i="46"/>
  <c r="I275" i="46"/>
  <c r="M275" i="46"/>
  <c r="K275" i="46"/>
  <c r="L275" i="46"/>
  <c r="J275" i="46"/>
  <c r="I259" i="46"/>
  <c r="M259" i="46"/>
  <c r="K259" i="46"/>
  <c r="L259" i="46"/>
  <c r="J259" i="46"/>
  <c r="I243" i="46"/>
  <c r="M243" i="46"/>
  <c r="K243" i="46"/>
  <c r="L243" i="46"/>
  <c r="J243" i="46"/>
  <c r="I235" i="46"/>
  <c r="M235" i="46"/>
  <c r="J235" i="46"/>
  <c r="K235" i="46"/>
  <c r="L235" i="46"/>
  <c r="K219" i="46"/>
  <c r="L219" i="46"/>
  <c r="I219" i="46"/>
  <c r="M219" i="46"/>
  <c r="J219" i="46"/>
  <c r="K211" i="46"/>
  <c r="L211" i="46"/>
  <c r="I211" i="46"/>
  <c r="M211" i="46"/>
  <c r="J211" i="46"/>
  <c r="K195" i="46"/>
  <c r="L195" i="46"/>
  <c r="I195" i="46"/>
  <c r="M195" i="46"/>
  <c r="J195" i="46"/>
  <c r="I187" i="46"/>
  <c r="K171" i="46"/>
  <c r="L171" i="46"/>
  <c r="I171" i="46"/>
  <c r="M171" i="46"/>
  <c r="J171" i="46"/>
  <c r="J155" i="46"/>
  <c r="K155" i="46"/>
  <c r="L155" i="46"/>
  <c r="I155" i="46"/>
  <c r="M155" i="46"/>
  <c r="J139" i="46"/>
  <c r="K139" i="46"/>
  <c r="L139" i="46"/>
  <c r="I139" i="46"/>
  <c r="M139" i="46"/>
  <c r="J131" i="46"/>
  <c r="K131" i="46"/>
  <c r="L131" i="46"/>
  <c r="I131" i="46"/>
  <c r="M131" i="46"/>
  <c r="K115" i="46"/>
  <c r="L115" i="46"/>
  <c r="I115" i="46"/>
  <c r="M115" i="46"/>
  <c r="J115" i="46"/>
  <c r="K107" i="46"/>
  <c r="L107" i="46"/>
  <c r="I107" i="46"/>
  <c r="M107" i="46"/>
  <c r="J107" i="46"/>
  <c r="K91" i="46"/>
  <c r="L91" i="46"/>
  <c r="I91" i="46"/>
  <c r="M91" i="46"/>
  <c r="J91" i="46"/>
  <c r="K83" i="46"/>
  <c r="L83" i="46"/>
  <c r="I83" i="46"/>
  <c r="M83" i="46"/>
  <c r="J83" i="46"/>
  <c r="K67" i="46"/>
  <c r="L67" i="46"/>
  <c r="I67" i="46"/>
  <c r="M67" i="46"/>
  <c r="J67" i="46"/>
  <c r="K59" i="46"/>
  <c r="L59" i="46"/>
  <c r="I59" i="46"/>
  <c r="M59" i="46"/>
  <c r="J59" i="46"/>
  <c r="J282" i="46"/>
  <c r="M282" i="46"/>
  <c r="I282" i="46"/>
  <c r="K282" i="46"/>
  <c r="L282" i="46"/>
  <c r="L218" i="46"/>
  <c r="I218" i="46"/>
  <c r="M218" i="46"/>
  <c r="J218" i="46"/>
  <c r="K218" i="46"/>
  <c r="K150" i="46"/>
  <c r="L150" i="46"/>
  <c r="I150" i="46"/>
  <c r="M150" i="46"/>
  <c r="J150" i="46"/>
  <c r="L86" i="46"/>
  <c r="I86" i="46"/>
  <c r="M86" i="46"/>
  <c r="J86" i="46"/>
  <c r="K86" i="46"/>
  <c r="L54" i="46"/>
  <c r="I54" i="46"/>
  <c r="M54" i="46"/>
  <c r="J54" i="46"/>
  <c r="K54" i="46"/>
  <c r="K166" i="46"/>
  <c r="L166" i="46"/>
  <c r="I166" i="46"/>
  <c r="M166" i="46"/>
  <c r="J166" i="46"/>
  <c r="L244" i="46"/>
  <c r="K244" i="46"/>
  <c r="M244" i="46"/>
  <c r="I244" i="46"/>
  <c r="J244" i="46"/>
  <c r="J180" i="46"/>
  <c r="K180" i="46"/>
  <c r="L180" i="46"/>
  <c r="M180" i="46"/>
  <c r="I180" i="46"/>
  <c r="I148" i="46"/>
  <c r="M148" i="46"/>
  <c r="J148" i="46"/>
  <c r="K148" i="46"/>
  <c r="L148" i="46"/>
  <c r="J116" i="46"/>
  <c r="K116" i="46"/>
  <c r="L116" i="46"/>
  <c r="M116" i="46"/>
  <c r="I116" i="46"/>
  <c r="J84" i="46"/>
  <c r="K84" i="46"/>
  <c r="L84" i="46"/>
  <c r="M84" i="46"/>
  <c r="I84" i="46"/>
  <c r="L129" i="46"/>
  <c r="I129" i="46"/>
  <c r="M129" i="46"/>
  <c r="J129" i="46"/>
  <c r="K129" i="46"/>
  <c r="I113" i="46"/>
  <c r="M113" i="46"/>
  <c r="J113" i="46"/>
  <c r="K113" i="46"/>
  <c r="L113" i="46"/>
  <c r="I89" i="46"/>
  <c r="M89" i="46"/>
  <c r="J89" i="46"/>
  <c r="K89" i="46"/>
  <c r="L89" i="46"/>
  <c r="I73" i="46"/>
  <c r="M73" i="46"/>
  <c r="J73" i="46"/>
  <c r="K73" i="46"/>
  <c r="L73" i="46"/>
  <c r="I65" i="46"/>
  <c r="M65" i="46"/>
  <c r="J65" i="46"/>
  <c r="K65" i="46"/>
  <c r="L65" i="46"/>
  <c r="I50" i="46"/>
  <c r="J274" i="46"/>
  <c r="K274" i="46"/>
  <c r="L274" i="46"/>
  <c r="I274" i="46"/>
  <c r="M274" i="46"/>
  <c r="J242" i="46"/>
  <c r="K242" i="46"/>
  <c r="L242" i="46"/>
  <c r="I242" i="46"/>
  <c r="M242" i="46"/>
  <c r="L210" i="46"/>
  <c r="I210" i="46"/>
  <c r="M210" i="46"/>
  <c r="J210" i="46"/>
  <c r="K210" i="46"/>
  <c r="L178" i="46"/>
  <c r="I178" i="46"/>
  <c r="M178" i="46"/>
  <c r="J178" i="46"/>
  <c r="K178" i="46"/>
  <c r="K142" i="46"/>
  <c r="L142" i="46"/>
  <c r="I142" i="46"/>
  <c r="M142" i="46"/>
  <c r="J142" i="46"/>
  <c r="L110" i="46"/>
  <c r="I110" i="46"/>
  <c r="M110" i="46"/>
  <c r="J110" i="46"/>
  <c r="K110" i="46"/>
  <c r="L78" i="46"/>
  <c r="I78" i="46"/>
  <c r="M78" i="46"/>
  <c r="J78" i="46"/>
  <c r="K78" i="46"/>
  <c r="J286" i="46"/>
  <c r="I286" i="46"/>
  <c r="K286" i="46"/>
  <c r="L286" i="46"/>
  <c r="M286" i="46"/>
  <c r="J254" i="46"/>
  <c r="I254" i="46"/>
  <c r="K254" i="46"/>
  <c r="L254" i="46"/>
  <c r="M254" i="46"/>
  <c r="J222" i="46"/>
  <c r="I222" i="46"/>
  <c r="K222" i="46"/>
  <c r="L222" i="46"/>
  <c r="M222" i="46"/>
  <c r="L190" i="46"/>
  <c r="I190" i="46"/>
  <c r="M190" i="46"/>
  <c r="J190" i="46"/>
  <c r="K190" i="46"/>
  <c r="L272" i="46"/>
  <c r="J272" i="46"/>
  <c r="K272" i="46"/>
  <c r="I272" i="46"/>
  <c r="M272" i="46"/>
  <c r="L240" i="46"/>
  <c r="J240" i="46"/>
  <c r="K240" i="46"/>
  <c r="I240" i="46"/>
  <c r="M240" i="46"/>
  <c r="J208" i="46"/>
  <c r="K208" i="46"/>
  <c r="L208" i="46"/>
  <c r="I208" i="46"/>
  <c r="M208" i="46"/>
  <c r="J176" i="46"/>
  <c r="K176" i="46"/>
  <c r="L176" i="46"/>
  <c r="M176" i="46"/>
  <c r="I176" i="46"/>
  <c r="I160" i="46"/>
  <c r="M160" i="46"/>
  <c r="J160" i="46"/>
  <c r="K160" i="46"/>
  <c r="L160" i="46"/>
  <c r="I144" i="46"/>
  <c r="M144" i="46"/>
  <c r="J144" i="46"/>
  <c r="K144" i="46"/>
  <c r="L144" i="46"/>
  <c r="I128" i="46"/>
  <c r="M128" i="46"/>
  <c r="J128" i="46"/>
  <c r="K128" i="46"/>
  <c r="L128" i="46"/>
  <c r="J112" i="46"/>
  <c r="K112" i="46"/>
  <c r="L112" i="46"/>
  <c r="I112" i="46"/>
  <c r="M112" i="46"/>
  <c r="J96" i="46"/>
  <c r="K96" i="46"/>
  <c r="L96" i="46"/>
  <c r="I96" i="46"/>
  <c r="M96" i="46"/>
  <c r="J80" i="46"/>
  <c r="K80" i="46"/>
  <c r="L80" i="46"/>
  <c r="I80" i="46"/>
  <c r="M80" i="46"/>
  <c r="J64" i="46"/>
  <c r="K64" i="46"/>
  <c r="L64" i="46"/>
  <c r="I64" i="46"/>
  <c r="M64" i="46"/>
  <c r="I295" i="46"/>
  <c r="M295" i="46"/>
  <c r="L295" i="46"/>
  <c r="J295" i="46"/>
  <c r="K295" i="46"/>
  <c r="I287" i="46"/>
  <c r="M287" i="46"/>
  <c r="J287" i="46"/>
  <c r="K287" i="46"/>
  <c r="L287" i="46"/>
  <c r="I279" i="46"/>
  <c r="M279" i="46"/>
  <c r="L279" i="46"/>
  <c r="K279" i="46"/>
  <c r="J279" i="46"/>
  <c r="I271" i="46"/>
  <c r="M271" i="46"/>
  <c r="J271" i="46"/>
  <c r="K271" i="46"/>
  <c r="L271" i="46"/>
  <c r="I263" i="46"/>
  <c r="M263" i="46"/>
  <c r="L263" i="46"/>
  <c r="J263" i="46"/>
  <c r="K263" i="46"/>
  <c r="I255" i="46"/>
  <c r="M255" i="46"/>
  <c r="J255" i="46"/>
  <c r="K255" i="46"/>
  <c r="L255" i="46"/>
  <c r="I247" i="46"/>
  <c r="M247" i="46"/>
  <c r="L247" i="46"/>
  <c r="K247" i="46"/>
  <c r="J247" i="46"/>
  <c r="I239" i="46"/>
  <c r="M239" i="46"/>
  <c r="J239" i="46"/>
  <c r="K239" i="46"/>
  <c r="L239" i="46"/>
  <c r="I231" i="46"/>
  <c r="M231" i="46"/>
  <c r="L231" i="46"/>
  <c r="J231" i="46"/>
  <c r="K231" i="46"/>
  <c r="I223" i="46"/>
  <c r="M223" i="46"/>
  <c r="J223" i="46"/>
  <c r="K223" i="46"/>
  <c r="L223" i="46"/>
  <c r="K215" i="46"/>
  <c r="L215" i="46"/>
  <c r="I215" i="46"/>
  <c r="M215" i="46"/>
  <c r="J215" i="46"/>
  <c r="K207" i="46"/>
  <c r="L207" i="46"/>
  <c r="I207" i="46"/>
  <c r="M207" i="46"/>
  <c r="J207" i="46"/>
  <c r="K199" i="46"/>
  <c r="L199" i="46"/>
  <c r="I199" i="46"/>
  <c r="M199" i="46"/>
  <c r="J199" i="46"/>
  <c r="K191" i="46"/>
  <c r="L191" i="46"/>
  <c r="I191" i="46"/>
  <c r="M191" i="46"/>
  <c r="J191" i="46"/>
  <c r="K183" i="46"/>
  <c r="L183" i="46"/>
  <c r="I183" i="46"/>
  <c r="M183" i="46"/>
  <c r="J183" i="46"/>
  <c r="K175" i="46"/>
  <c r="L175" i="46"/>
  <c r="I175" i="46"/>
  <c r="M175" i="46"/>
  <c r="J175" i="46"/>
  <c r="J167" i="46"/>
  <c r="K167" i="46"/>
  <c r="L167" i="46"/>
  <c r="M167" i="46"/>
  <c r="I167" i="46"/>
  <c r="J159" i="46"/>
  <c r="K159" i="46"/>
  <c r="L159" i="46"/>
  <c r="I159" i="46"/>
  <c r="M159" i="46"/>
  <c r="J151" i="46"/>
  <c r="K151" i="46"/>
  <c r="L151" i="46"/>
  <c r="M151" i="46"/>
  <c r="I151" i="46"/>
  <c r="J127" i="46"/>
  <c r="K127" i="46"/>
  <c r="L127" i="46"/>
  <c r="I127" i="46"/>
  <c r="M127" i="46"/>
  <c r="J119" i="46"/>
  <c r="K119" i="46"/>
  <c r="L119" i="46"/>
  <c r="M119" i="46"/>
  <c r="I119" i="46"/>
  <c r="K111" i="46"/>
  <c r="L111" i="46"/>
  <c r="I111" i="46"/>
  <c r="M111" i="46"/>
  <c r="J111" i="46"/>
  <c r="K103" i="46"/>
  <c r="L103" i="46"/>
  <c r="I103" i="46"/>
  <c r="M103" i="46"/>
  <c r="J103" i="46"/>
  <c r="K95" i="46"/>
  <c r="L95" i="46"/>
  <c r="I95" i="46"/>
  <c r="M95" i="46"/>
  <c r="J95" i="46"/>
  <c r="K87" i="46"/>
  <c r="L87" i="46"/>
  <c r="I87" i="46"/>
  <c r="M87" i="46"/>
  <c r="J87" i="46"/>
  <c r="I63" i="46"/>
  <c r="K55" i="46"/>
  <c r="L55" i="46"/>
  <c r="I55" i="46"/>
  <c r="M55" i="46"/>
  <c r="J55" i="46"/>
  <c r="L284" i="46"/>
  <c r="I284" i="46"/>
  <c r="J284" i="46"/>
  <c r="K284" i="46"/>
  <c r="M284" i="46"/>
  <c r="L252" i="46"/>
  <c r="I252" i="46"/>
  <c r="J252" i="46"/>
  <c r="K252" i="46"/>
  <c r="M252" i="46"/>
  <c r="L220" i="46"/>
  <c r="I220" i="46"/>
  <c r="J220" i="46"/>
  <c r="K220" i="46"/>
  <c r="M220" i="46"/>
  <c r="J188" i="46"/>
  <c r="K188" i="46"/>
  <c r="L188" i="46"/>
  <c r="I188" i="46"/>
  <c r="M188" i="46"/>
  <c r="I140" i="46"/>
  <c r="M140" i="46"/>
  <c r="J140" i="46"/>
  <c r="K140" i="46"/>
  <c r="L140" i="46"/>
  <c r="I124" i="46"/>
  <c r="M124" i="46"/>
  <c r="J124" i="46"/>
  <c r="K124" i="46"/>
  <c r="L124" i="46"/>
  <c r="J108" i="46"/>
  <c r="K108" i="46"/>
  <c r="L108" i="46"/>
  <c r="I108" i="46"/>
  <c r="M108" i="46"/>
  <c r="J92" i="46"/>
  <c r="K92" i="46"/>
  <c r="L92" i="46"/>
  <c r="I92" i="46"/>
  <c r="M92" i="46"/>
  <c r="J76" i="46"/>
  <c r="K76" i="46"/>
  <c r="L76" i="46"/>
  <c r="I76" i="46"/>
  <c r="M76" i="46"/>
  <c r="J60" i="46"/>
  <c r="K60" i="46"/>
  <c r="L60" i="46"/>
  <c r="I60" i="46"/>
  <c r="M60" i="46"/>
  <c r="L125" i="46"/>
  <c r="I125" i="46"/>
  <c r="M125" i="46"/>
  <c r="J125" i="46"/>
  <c r="K125" i="46"/>
  <c r="I93" i="46"/>
  <c r="M93" i="46"/>
  <c r="J93" i="46"/>
  <c r="K93" i="46"/>
  <c r="L93" i="46"/>
  <c r="I61" i="46"/>
  <c r="M61" i="46"/>
  <c r="J61" i="46"/>
  <c r="K61" i="46"/>
  <c r="L61" i="46"/>
  <c r="H22" i="46"/>
  <c r="H37" i="46"/>
  <c r="H29" i="46"/>
  <c r="H15" i="46"/>
  <c r="H14" i="46"/>
  <c r="H23" i="46"/>
  <c r="H38" i="46"/>
  <c r="H17" i="46"/>
  <c r="H31" i="46"/>
  <c r="H30" i="46"/>
  <c r="H40" i="46"/>
  <c r="L40" i="46"/>
  <c r="M40" i="46"/>
  <c r="H24" i="46"/>
  <c r="L24" i="46"/>
  <c r="M24" i="46"/>
  <c r="H39" i="46"/>
  <c r="H18" i="46"/>
  <c r="H33" i="46"/>
  <c r="H26" i="46"/>
  <c r="H36" i="46"/>
  <c r="H20" i="46"/>
  <c r="M34" i="46"/>
  <c r="H34" i="46"/>
  <c r="L34" i="46"/>
  <c r="H27" i="46"/>
  <c r="L27" i="46"/>
  <c r="M27" i="46"/>
  <c r="L21" i="46"/>
  <c r="M21" i="46"/>
  <c r="H21" i="46"/>
  <c r="L41" i="46"/>
  <c r="M41" i="46"/>
  <c r="H41" i="46"/>
  <c r="D61" i="46"/>
  <c r="G61" i="46" s="1"/>
  <c r="D290" i="46"/>
  <c r="F290" i="46" s="1"/>
  <c r="E251" i="37"/>
  <c r="D251" i="37"/>
  <c r="D226" i="46"/>
  <c r="E226" i="46" s="1"/>
  <c r="D187" i="37"/>
  <c r="E187" i="37"/>
  <c r="D162" i="46"/>
  <c r="G162" i="46" s="1"/>
  <c r="E123" i="37"/>
  <c r="D123" i="37"/>
  <c r="D94" i="46"/>
  <c r="F94" i="46" s="1"/>
  <c r="D55" i="37"/>
  <c r="E55" i="37"/>
  <c r="D246" i="46"/>
  <c r="G246" i="46" s="1"/>
  <c r="D207" i="37"/>
  <c r="E207" i="37"/>
  <c r="D182" i="46"/>
  <c r="G182" i="46" s="1"/>
  <c r="D143" i="37"/>
  <c r="E143" i="37"/>
  <c r="D122" i="46"/>
  <c r="D83" i="37"/>
  <c r="E83" i="37"/>
  <c r="D284" i="46"/>
  <c r="G284" i="46" s="1"/>
  <c r="E245" i="37"/>
  <c r="D245" i="37"/>
  <c r="D252" i="46"/>
  <c r="G252" i="46" s="1"/>
  <c r="D213" i="37"/>
  <c r="E213" i="37"/>
  <c r="D220" i="46"/>
  <c r="F220" i="46" s="1"/>
  <c r="D181" i="37"/>
  <c r="E181" i="37"/>
  <c r="D188" i="46"/>
  <c r="E188" i="46" s="1"/>
  <c r="D149" i="37"/>
  <c r="E149" i="37"/>
  <c r="D156" i="46"/>
  <c r="F156" i="46" s="1"/>
  <c r="D117" i="37"/>
  <c r="E117" i="37"/>
  <c r="D124" i="46"/>
  <c r="F124" i="46" s="1"/>
  <c r="D85" i="37"/>
  <c r="E85" i="37"/>
  <c r="D92" i="46"/>
  <c r="F92" i="46" s="1"/>
  <c r="D53" i="37"/>
  <c r="E53" i="37"/>
  <c r="D60" i="46"/>
  <c r="F60" i="46" s="1"/>
  <c r="D21" i="37"/>
  <c r="E21" i="37"/>
  <c r="D287" i="46"/>
  <c r="G287" i="46" s="1"/>
  <c r="D248" i="37"/>
  <c r="E248" i="37"/>
  <c r="D271" i="46"/>
  <c r="F271" i="46" s="1"/>
  <c r="D232" i="37"/>
  <c r="E232" i="37"/>
  <c r="D255" i="46"/>
  <c r="E255" i="46" s="1"/>
  <c r="E216" i="37"/>
  <c r="D216" i="37"/>
  <c r="D239" i="46"/>
  <c r="F239" i="46" s="1"/>
  <c r="D200" i="37"/>
  <c r="E200" i="37"/>
  <c r="D223" i="46"/>
  <c r="E223" i="46" s="1"/>
  <c r="E184" i="37"/>
  <c r="D184" i="37"/>
  <c r="D207" i="46"/>
  <c r="F207" i="46" s="1"/>
  <c r="E168" i="37"/>
  <c r="D168" i="37"/>
  <c r="D191" i="46"/>
  <c r="E191" i="46" s="1"/>
  <c r="D152" i="37"/>
  <c r="E152" i="37"/>
  <c r="D175" i="46"/>
  <c r="E136" i="37"/>
  <c r="D136" i="37"/>
  <c r="D159" i="46"/>
  <c r="F159" i="46" s="1"/>
  <c r="E120" i="37"/>
  <c r="D120" i="37"/>
  <c r="D143" i="46"/>
  <c r="G143" i="46" s="1"/>
  <c r="E104" i="37"/>
  <c r="D104" i="37"/>
  <c r="D127" i="46"/>
  <c r="F127" i="46" s="1"/>
  <c r="E88" i="37"/>
  <c r="D88" i="37"/>
  <c r="D111" i="46"/>
  <c r="G111" i="46" s="1"/>
  <c r="E72" i="37"/>
  <c r="D72" i="37"/>
  <c r="D95" i="46"/>
  <c r="G95" i="46" s="1"/>
  <c r="E56" i="37"/>
  <c r="D56" i="37"/>
  <c r="D79" i="46"/>
  <c r="F79" i="46" s="1"/>
  <c r="E40" i="37"/>
  <c r="D40" i="37"/>
  <c r="D63" i="46"/>
  <c r="F63" i="46" s="1"/>
  <c r="E24" i="37"/>
  <c r="D24" i="37"/>
  <c r="D250" i="46"/>
  <c r="D211" i="37"/>
  <c r="E211" i="37"/>
  <c r="D186" i="46"/>
  <c r="G186" i="46" s="1"/>
  <c r="D147" i="37"/>
  <c r="E147" i="37"/>
  <c r="D118" i="46"/>
  <c r="G118" i="46" s="1"/>
  <c r="D79" i="37"/>
  <c r="E79" i="37"/>
  <c r="D58" i="46"/>
  <c r="E58" i="46" s="1"/>
  <c r="D19" i="37"/>
  <c r="E19" i="37"/>
  <c r="D238" i="46"/>
  <c r="F238" i="46" s="1"/>
  <c r="D199" i="37"/>
  <c r="E199" i="37"/>
  <c r="D174" i="46"/>
  <c r="F174" i="46" s="1"/>
  <c r="D135" i="37"/>
  <c r="E135" i="37"/>
  <c r="D114" i="46"/>
  <c r="F114" i="46" s="1"/>
  <c r="D75" i="37"/>
  <c r="E75" i="37"/>
  <c r="D296" i="46"/>
  <c r="G296" i="46" s="1"/>
  <c r="E257" i="37"/>
  <c r="D257" i="37"/>
  <c r="D264" i="46"/>
  <c r="D225" i="37"/>
  <c r="E225" i="37"/>
  <c r="D232" i="46"/>
  <c r="G232" i="46" s="1"/>
  <c r="D193" i="37"/>
  <c r="E193" i="37"/>
  <c r="D200" i="46"/>
  <c r="F200" i="46" s="1"/>
  <c r="D161" i="37"/>
  <c r="E161" i="37"/>
  <c r="D168" i="46"/>
  <c r="F168" i="46" s="1"/>
  <c r="D129" i="37"/>
  <c r="E129" i="37"/>
  <c r="D136" i="46"/>
  <c r="F136" i="46" s="1"/>
  <c r="D97" i="37"/>
  <c r="E97" i="37"/>
  <c r="D104" i="46"/>
  <c r="F104" i="46" s="1"/>
  <c r="D65" i="37"/>
  <c r="E65" i="37"/>
  <c r="D52" i="46"/>
  <c r="E52" i="46" s="1"/>
  <c r="D13" i="37"/>
  <c r="E13" i="37"/>
  <c r="D285" i="46"/>
  <c r="G285" i="46" s="1"/>
  <c r="D246" i="37"/>
  <c r="E246" i="37"/>
  <c r="D269" i="46"/>
  <c r="D230" i="37"/>
  <c r="E230" i="37"/>
  <c r="D253" i="46"/>
  <c r="F253" i="46" s="1"/>
  <c r="D214" i="37"/>
  <c r="E214" i="37"/>
  <c r="D237" i="46"/>
  <c r="G237" i="46" s="1"/>
  <c r="D198" i="37"/>
  <c r="E198" i="37"/>
  <c r="D221" i="46"/>
  <c r="G221" i="46" s="1"/>
  <c r="D182" i="37"/>
  <c r="E182" i="37"/>
  <c r="D205" i="46"/>
  <c r="D166" i="37"/>
  <c r="E166" i="37"/>
  <c r="D189" i="46"/>
  <c r="F189" i="46" s="1"/>
  <c r="D150" i="37"/>
  <c r="E150" i="37"/>
  <c r="D173" i="46"/>
  <c r="E173" i="46" s="1"/>
  <c r="E134" i="37"/>
  <c r="D134" i="37"/>
  <c r="D157" i="46"/>
  <c r="F157" i="46" s="1"/>
  <c r="E118" i="37"/>
  <c r="D118" i="37"/>
  <c r="D141" i="46"/>
  <c r="G141" i="46" s="1"/>
  <c r="E102" i="37"/>
  <c r="D102" i="37"/>
  <c r="D125" i="46"/>
  <c r="E125" i="46" s="1"/>
  <c r="E86" i="37"/>
  <c r="D86" i="37"/>
  <c r="D109" i="46"/>
  <c r="G109" i="46" s="1"/>
  <c r="E70" i="37"/>
  <c r="D70" i="37"/>
  <c r="D93" i="46"/>
  <c r="F93" i="46" s="1"/>
  <c r="E54" i="37"/>
  <c r="D54" i="37"/>
  <c r="D77" i="46"/>
  <c r="E38" i="37"/>
  <c r="D38" i="37"/>
  <c r="E22" i="37"/>
  <c r="D22" i="37"/>
  <c r="D49" i="46"/>
  <c r="F49" i="46" s="1"/>
  <c r="E10" i="37"/>
  <c r="D10" i="37"/>
  <c r="D266" i="46"/>
  <c r="G266" i="46" s="1"/>
  <c r="E227" i="37"/>
  <c r="D227" i="37"/>
  <c r="D234" i="46"/>
  <c r="E234" i="46" s="1"/>
  <c r="D195" i="37"/>
  <c r="E195" i="37"/>
  <c r="D202" i="46"/>
  <c r="E202" i="46" s="1"/>
  <c r="D163" i="37"/>
  <c r="E163" i="37"/>
  <c r="D170" i="46"/>
  <c r="F170" i="46" s="1"/>
  <c r="E131" i="37"/>
  <c r="D131" i="37"/>
  <c r="D134" i="46"/>
  <c r="E134" i="46" s="1"/>
  <c r="D95" i="37"/>
  <c r="E95" i="37"/>
  <c r="D102" i="46"/>
  <c r="G102" i="46" s="1"/>
  <c r="D63" i="37"/>
  <c r="E63" i="37"/>
  <c r="D70" i="46"/>
  <c r="F70" i="46" s="1"/>
  <c r="D31" i="37"/>
  <c r="E31" i="37"/>
  <c r="D286" i="46"/>
  <c r="F286" i="46" s="1"/>
  <c r="E247" i="37"/>
  <c r="D247" i="37"/>
  <c r="D254" i="46"/>
  <c r="G254" i="46" s="1"/>
  <c r="D215" i="37"/>
  <c r="E215" i="37"/>
  <c r="D222" i="46"/>
  <c r="E222" i="46" s="1"/>
  <c r="D183" i="37"/>
  <c r="E183" i="37"/>
  <c r="D190" i="46"/>
  <c r="G190" i="46" s="1"/>
  <c r="D151" i="37"/>
  <c r="E151" i="37"/>
  <c r="D158" i="46"/>
  <c r="E158" i="46" s="1"/>
  <c r="D119" i="37"/>
  <c r="E119" i="37"/>
  <c r="D130" i="46"/>
  <c r="F130" i="46" s="1"/>
  <c r="D91" i="37"/>
  <c r="E91" i="37"/>
  <c r="D98" i="46"/>
  <c r="G98" i="46" s="1"/>
  <c r="D59" i="37"/>
  <c r="E59" i="37"/>
  <c r="D66" i="46"/>
  <c r="E66" i="46" s="1"/>
  <c r="D27" i="37"/>
  <c r="E27" i="37"/>
  <c r="D288" i="46"/>
  <c r="G288" i="46" s="1"/>
  <c r="E249" i="37"/>
  <c r="D249" i="37"/>
  <c r="D272" i="46"/>
  <c r="E272" i="46" s="1"/>
  <c r="E233" i="37"/>
  <c r="D233" i="37"/>
  <c r="D256" i="46"/>
  <c r="F256" i="46" s="1"/>
  <c r="D217" i="37"/>
  <c r="E217" i="37"/>
  <c r="D240" i="46"/>
  <c r="F240" i="46" s="1"/>
  <c r="D201" i="37"/>
  <c r="E201" i="37"/>
  <c r="D224" i="46"/>
  <c r="G224" i="46" s="1"/>
  <c r="D185" i="37"/>
  <c r="E185" i="37"/>
  <c r="D208" i="46"/>
  <c r="E208" i="46" s="1"/>
  <c r="D169" i="37"/>
  <c r="E169" i="37"/>
  <c r="D192" i="46"/>
  <c r="F192" i="46" s="1"/>
  <c r="D153" i="37"/>
  <c r="E153" i="37"/>
  <c r="D176" i="46"/>
  <c r="G176" i="46" s="1"/>
  <c r="D137" i="37"/>
  <c r="E137" i="37"/>
  <c r="D160" i="46"/>
  <c r="F160" i="46" s="1"/>
  <c r="D121" i="37"/>
  <c r="E121" i="37"/>
  <c r="D144" i="46"/>
  <c r="G144" i="46" s="1"/>
  <c r="D105" i="37"/>
  <c r="E105" i="37"/>
  <c r="D128" i="46"/>
  <c r="E128" i="46" s="1"/>
  <c r="D89" i="37"/>
  <c r="E89" i="37"/>
  <c r="D112" i="46"/>
  <c r="F112" i="46" s="1"/>
  <c r="D73" i="37"/>
  <c r="E73" i="37"/>
  <c r="D96" i="46"/>
  <c r="F96" i="46" s="1"/>
  <c r="D57" i="37"/>
  <c r="E57" i="37"/>
  <c r="D80" i="46"/>
  <c r="G80" i="46" s="1"/>
  <c r="D41" i="37"/>
  <c r="E41" i="37"/>
  <c r="D64" i="46"/>
  <c r="E64" i="46" s="1"/>
  <c r="D25" i="37"/>
  <c r="E25" i="37"/>
  <c r="D297" i="46"/>
  <c r="E297" i="46" s="1"/>
  <c r="D258" i="37"/>
  <c r="E258" i="37"/>
  <c r="D289" i="46"/>
  <c r="E289" i="46" s="1"/>
  <c r="D250" i="37"/>
  <c r="E250" i="37"/>
  <c r="D281" i="46"/>
  <c r="F281" i="46" s="1"/>
  <c r="D242" i="37"/>
  <c r="E242" i="37"/>
  <c r="D273" i="46"/>
  <c r="G273" i="46" s="1"/>
  <c r="D234" i="37"/>
  <c r="E234" i="37"/>
  <c r="D265" i="46"/>
  <c r="F265" i="46" s="1"/>
  <c r="E226" i="37"/>
  <c r="D226" i="37"/>
  <c r="D257" i="46"/>
  <c r="E257" i="46" s="1"/>
  <c r="D218" i="37"/>
  <c r="E218" i="37"/>
  <c r="D249" i="46"/>
  <c r="F249" i="46" s="1"/>
  <c r="D210" i="37"/>
  <c r="E210" i="37"/>
  <c r="D241" i="46"/>
  <c r="G241" i="46" s="1"/>
  <c r="D202" i="37"/>
  <c r="E202" i="37"/>
  <c r="D233" i="46"/>
  <c r="E233" i="46" s="1"/>
  <c r="D194" i="37"/>
  <c r="E194" i="37"/>
  <c r="D225" i="46"/>
  <c r="E225" i="46" s="1"/>
  <c r="D186" i="37"/>
  <c r="E186" i="37"/>
  <c r="D217" i="46"/>
  <c r="F217" i="46" s="1"/>
  <c r="D178" i="37"/>
  <c r="E178" i="37"/>
  <c r="D209" i="46"/>
  <c r="G209" i="46" s="1"/>
  <c r="D170" i="37"/>
  <c r="E170" i="37"/>
  <c r="D201" i="46"/>
  <c r="E201" i="46" s="1"/>
  <c r="D162" i="37"/>
  <c r="E162" i="37"/>
  <c r="D193" i="46"/>
  <c r="F193" i="46" s="1"/>
  <c r="D154" i="37"/>
  <c r="E154" i="37"/>
  <c r="D185" i="46"/>
  <c r="F185" i="46" s="1"/>
  <c r="D146" i="37"/>
  <c r="E146" i="37"/>
  <c r="D177" i="46"/>
  <c r="G177" i="46" s="1"/>
  <c r="E138" i="37"/>
  <c r="D138" i="37"/>
  <c r="D169" i="46"/>
  <c r="E169" i="46" s="1"/>
  <c r="E130" i="37"/>
  <c r="D130" i="37"/>
  <c r="D161" i="46"/>
  <c r="E161" i="46" s="1"/>
  <c r="E122" i="37"/>
  <c r="D122" i="37"/>
  <c r="D153" i="46"/>
  <c r="E114" i="37"/>
  <c r="D114" i="37"/>
  <c r="D145" i="46"/>
  <c r="E145" i="46" s="1"/>
  <c r="E106" i="37"/>
  <c r="D106" i="37"/>
  <c r="D137" i="46"/>
  <c r="E137" i="46" s="1"/>
  <c r="E98" i="37"/>
  <c r="D98" i="37"/>
  <c r="D129" i="46"/>
  <c r="E129" i="46" s="1"/>
  <c r="E90" i="37"/>
  <c r="D90" i="37"/>
  <c r="D121" i="46"/>
  <c r="E82" i="37"/>
  <c r="D82" i="37"/>
  <c r="D113" i="46"/>
  <c r="E113" i="46" s="1"/>
  <c r="E74" i="37"/>
  <c r="D74" i="37"/>
  <c r="D105" i="46"/>
  <c r="F105" i="46" s="1"/>
  <c r="E66" i="37"/>
  <c r="D66" i="37"/>
  <c r="D97" i="46"/>
  <c r="E97" i="46" s="1"/>
  <c r="E58" i="37"/>
  <c r="D58" i="37"/>
  <c r="D89" i="46"/>
  <c r="F89" i="46" s="1"/>
  <c r="E50" i="37"/>
  <c r="D50" i="37"/>
  <c r="D81" i="46"/>
  <c r="G81" i="46" s="1"/>
  <c r="E42" i="37"/>
  <c r="D42" i="37"/>
  <c r="D73" i="46"/>
  <c r="F73" i="46" s="1"/>
  <c r="E34" i="37"/>
  <c r="D34" i="37"/>
  <c r="D65" i="46"/>
  <c r="E65" i="46" s="1"/>
  <c r="E26" i="37"/>
  <c r="D26" i="37"/>
  <c r="E18" i="37"/>
  <c r="D18" i="37"/>
  <c r="D258" i="46"/>
  <c r="G258" i="46" s="1"/>
  <c r="D219" i="37"/>
  <c r="E219" i="37"/>
  <c r="D194" i="46"/>
  <c r="F194" i="46" s="1"/>
  <c r="D155" i="37"/>
  <c r="E155" i="37"/>
  <c r="D126" i="46"/>
  <c r="F126" i="46" s="1"/>
  <c r="D87" i="37"/>
  <c r="E87" i="37"/>
  <c r="D62" i="46"/>
  <c r="E62" i="46" s="1"/>
  <c r="D23" i="37"/>
  <c r="E23" i="37"/>
  <c r="D278" i="46"/>
  <c r="F278" i="46" s="1"/>
  <c r="E239" i="37"/>
  <c r="D239" i="37"/>
  <c r="D214" i="46"/>
  <c r="F214" i="46" s="1"/>
  <c r="D175" i="37"/>
  <c r="E175" i="37"/>
  <c r="D154" i="46"/>
  <c r="G154" i="46" s="1"/>
  <c r="E115" i="37"/>
  <c r="D115" i="37"/>
  <c r="D90" i="46"/>
  <c r="F90" i="46" s="1"/>
  <c r="D51" i="37"/>
  <c r="E51" i="37"/>
  <c r="D56" i="46"/>
  <c r="G56" i="46" s="1"/>
  <c r="D17" i="37"/>
  <c r="E17" i="37"/>
  <c r="D268" i="46"/>
  <c r="F268" i="46" s="1"/>
  <c r="E229" i="37"/>
  <c r="D229" i="37"/>
  <c r="D236" i="46"/>
  <c r="E236" i="46" s="1"/>
  <c r="D197" i="37"/>
  <c r="E197" i="37"/>
  <c r="D204" i="46"/>
  <c r="G204" i="46" s="1"/>
  <c r="D165" i="37"/>
  <c r="E165" i="37"/>
  <c r="D172" i="46"/>
  <c r="F172" i="46" s="1"/>
  <c r="D133" i="37"/>
  <c r="E133" i="37"/>
  <c r="D140" i="46"/>
  <c r="E140" i="46" s="1"/>
  <c r="D101" i="37"/>
  <c r="E101" i="37"/>
  <c r="D108" i="46"/>
  <c r="G108" i="46" s="1"/>
  <c r="D69" i="37"/>
  <c r="E69" i="37"/>
  <c r="D76" i="46"/>
  <c r="F76" i="46" s="1"/>
  <c r="D37" i="37"/>
  <c r="E37" i="37"/>
  <c r="D295" i="46"/>
  <c r="F295" i="46" s="1"/>
  <c r="D256" i="37"/>
  <c r="E256" i="37"/>
  <c r="D279" i="46"/>
  <c r="E279" i="46" s="1"/>
  <c r="D240" i="37"/>
  <c r="E240" i="37"/>
  <c r="D263" i="46"/>
  <c r="F263" i="46" s="1"/>
  <c r="D224" i="37"/>
  <c r="E224" i="37"/>
  <c r="D247" i="46"/>
  <c r="G247" i="46" s="1"/>
  <c r="E208" i="37"/>
  <c r="D208" i="37"/>
  <c r="D231" i="46"/>
  <c r="G231" i="46" s="1"/>
  <c r="D192" i="37"/>
  <c r="E192" i="37"/>
  <c r="D215" i="46"/>
  <c r="E215" i="46" s="1"/>
  <c r="E176" i="37"/>
  <c r="D176" i="37"/>
  <c r="D199" i="46"/>
  <c r="E160" i="37"/>
  <c r="D160" i="37"/>
  <c r="D183" i="46"/>
  <c r="G183" i="46" s="1"/>
  <c r="E144" i="37"/>
  <c r="D144" i="37"/>
  <c r="D167" i="46"/>
  <c r="F167" i="46" s="1"/>
  <c r="E128" i="37"/>
  <c r="D128" i="37"/>
  <c r="D151" i="46"/>
  <c r="E151" i="46" s="1"/>
  <c r="E112" i="37"/>
  <c r="D112" i="37"/>
  <c r="D135" i="46"/>
  <c r="G135" i="46" s="1"/>
  <c r="E96" i="37"/>
  <c r="D96" i="37"/>
  <c r="D119" i="46"/>
  <c r="E119" i="46" s="1"/>
  <c r="E80" i="37"/>
  <c r="D80" i="37"/>
  <c r="D103" i="46"/>
  <c r="F103" i="46" s="1"/>
  <c r="E64" i="37"/>
  <c r="D64" i="37"/>
  <c r="D87" i="46"/>
  <c r="E87" i="46" s="1"/>
  <c r="E48" i="37"/>
  <c r="D48" i="37"/>
  <c r="D71" i="46"/>
  <c r="G71" i="46" s="1"/>
  <c r="E32" i="37"/>
  <c r="D32" i="37"/>
  <c r="E16" i="37"/>
  <c r="D16" i="37"/>
  <c r="D282" i="46"/>
  <c r="E282" i="46" s="1"/>
  <c r="E243" i="37"/>
  <c r="D243" i="37"/>
  <c r="D218" i="46"/>
  <c r="D179" i="37"/>
  <c r="E179" i="37"/>
  <c r="D150" i="46"/>
  <c r="E150" i="46" s="1"/>
  <c r="D111" i="37"/>
  <c r="E111" i="37"/>
  <c r="D86" i="46"/>
  <c r="F86" i="46" s="1"/>
  <c r="D47" i="37"/>
  <c r="E47" i="37"/>
  <c r="D54" i="46"/>
  <c r="E54" i="46" s="1"/>
  <c r="D15" i="37"/>
  <c r="E15" i="37"/>
  <c r="D270" i="46"/>
  <c r="E270" i="46" s="1"/>
  <c r="E231" i="37"/>
  <c r="D231" i="37"/>
  <c r="D206" i="46"/>
  <c r="E206" i="46" s="1"/>
  <c r="D167" i="37"/>
  <c r="E167" i="37"/>
  <c r="D146" i="46"/>
  <c r="E146" i="46" s="1"/>
  <c r="E107" i="37"/>
  <c r="D107" i="37"/>
  <c r="D82" i="46"/>
  <c r="F82" i="46" s="1"/>
  <c r="D43" i="37"/>
  <c r="E43" i="37"/>
  <c r="D280" i="46"/>
  <c r="E241" i="37"/>
  <c r="D241" i="37"/>
  <c r="D248" i="46"/>
  <c r="E248" i="46" s="1"/>
  <c r="D209" i="37"/>
  <c r="E209" i="37"/>
  <c r="D216" i="46"/>
  <c r="E216" i="46" s="1"/>
  <c r="D177" i="37"/>
  <c r="E177" i="37"/>
  <c r="D184" i="46"/>
  <c r="E184" i="46" s="1"/>
  <c r="D145" i="37"/>
  <c r="E145" i="37"/>
  <c r="D152" i="46"/>
  <c r="E152" i="46" s="1"/>
  <c r="D113" i="37"/>
  <c r="E113" i="37"/>
  <c r="D120" i="46"/>
  <c r="E120" i="46" s="1"/>
  <c r="D81" i="37"/>
  <c r="E81" i="37"/>
  <c r="D88" i="46"/>
  <c r="F88" i="46" s="1"/>
  <c r="D49" i="37"/>
  <c r="E49" i="37"/>
  <c r="D72" i="46"/>
  <c r="F72" i="46" s="1"/>
  <c r="D33" i="37"/>
  <c r="E33" i="37"/>
  <c r="D293" i="46"/>
  <c r="D254" i="37"/>
  <c r="E254" i="37"/>
  <c r="D277" i="46"/>
  <c r="F277" i="46" s="1"/>
  <c r="D238" i="37"/>
  <c r="E238" i="37"/>
  <c r="D261" i="46"/>
  <c r="G261" i="46" s="1"/>
  <c r="E222" i="37"/>
  <c r="D222" i="37"/>
  <c r="D245" i="46"/>
  <c r="E245" i="46" s="1"/>
  <c r="D206" i="37"/>
  <c r="E206" i="37"/>
  <c r="D229" i="46"/>
  <c r="D190" i="37"/>
  <c r="E190" i="37"/>
  <c r="D213" i="46"/>
  <c r="F213" i="46" s="1"/>
  <c r="D174" i="37"/>
  <c r="E174" i="37"/>
  <c r="D197" i="46"/>
  <c r="G197" i="46" s="1"/>
  <c r="D158" i="37"/>
  <c r="E158" i="37"/>
  <c r="D181" i="46"/>
  <c r="E181" i="46" s="1"/>
  <c r="E142" i="37"/>
  <c r="D142" i="37"/>
  <c r="D165" i="46"/>
  <c r="E126" i="37"/>
  <c r="D126" i="37"/>
  <c r="D149" i="46"/>
  <c r="G149" i="46" s="1"/>
  <c r="E110" i="37"/>
  <c r="D110" i="37"/>
  <c r="D133" i="46"/>
  <c r="G133" i="46" s="1"/>
  <c r="E94" i="37"/>
  <c r="D94" i="37"/>
  <c r="D117" i="46"/>
  <c r="E117" i="46" s="1"/>
  <c r="E78" i="37"/>
  <c r="D78" i="37"/>
  <c r="D101" i="46"/>
  <c r="E62" i="37"/>
  <c r="D62" i="37"/>
  <c r="D85" i="46"/>
  <c r="G85" i="46" s="1"/>
  <c r="E46" i="37"/>
  <c r="D46" i="37"/>
  <c r="D69" i="46"/>
  <c r="F69" i="46" s="1"/>
  <c r="E30" i="37"/>
  <c r="D30" i="37"/>
  <c r="E14" i="37"/>
  <c r="D14" i="37"/>
  <c r="D50" i="46"/>
  <c r="E50" i="46" s="1"/>
  <c r="D11" i="37"/>
  <c r="E11" i="37"/>
  <c r="D274" i="46"/>
  <c r="E274" i="46" s="1"/>
  <c r="E235" i="37"/>
  <c r="D235" i="37"/>
  <c r="D242" i="46"/>
  <c r="E242" i="46" s="1"/>
  <c r="D203" i="37"/>
  <c r="E203" i="37"/>
  <c r="D210" i="46"/>
  <c r="D171" i="37"/>
  <c r="E171" i="37"/>
  <c r="D178" i="46"/>
  <c r="G178" i="46" s="1"/>
  <c r="E139" i="37"/>
  <c r="D139" i="37"/>
  <c r="D142" i="46"/>
  <c r="E142" i="46" s="1"/>
  <c r="D103" i="37"/>
  <c r="E103" i="37"/>
  <c r="D110" i="46"/>
  <c r="G110" i="46" s="1"/>
  <c r="D71" i="37"/>
  <c r="E71" i="37"/>
  <c r="D78" i="46"/>
  <c r="D39" i="37"/>
  <c r="E39" i="37"/>
  <c r="D294" i="46"/>
  <c r="G294" i="46" s="1"/>
  <c r="E255" i="37"/>
  <c r="D255" i="37"/>
  <c r="D262" i="46"/>
  <c r="E262" i="46" s="1"/>
  <c r="D223" i="37"/>
  <c r="E223" i="37"/>
  <c r="D230" i="46"/>
  <c r="G230" i="46" s="1"/>
  <c r="D191" i="37"/>
  <c r="E191" i="37"/>
  <c r="D198" i="46"/>
  <c r="D159" i="37"/>
  <c r="E159" i="37"/>
  <c r="D166" i="46"/>
  <c r="G166" i="46" s="1"/>
  <c r="D127" i="37"/>
  <c r="E127" i="37"/>
  <c r="D138" i="46"/>
  <c r="G138" i="46" s="1"/>
  <c r="E99" i="37"/>
  <c r="D99" i="37"/>
  <c r="D106" i="46"/>
  <c r="E106" i="46" s="1"/>
  <c r="D67" i="37"/>
  <c r="E67" i="37"/>
  <c r="D74" i="46"/>
  <c r="D35" i="37"/>
  <c r="E35" i="37"/>
  <c r="D292" i="46"/>
  <c r="E292" i="46" s="1"/>
  <c r="E253" i="37"/>
  <c r="D253" i="37"/>
  <c r="D276" i="46"/>
  <c r="F276" i="46" s="1"/>
  <c r="E237" i="37"/>
  <c r="D237" i="37"/>
  <c r="D260" i="46"/>
  <c r="F260" i="46" s="1"/>
  <c r="D221" i="37"/>
  <c r="E221" i="37"/>
  <c r="D244" i="46"/>
  <c r="F244" i="46" s="1"/>
  <c r="D205" i="37"/>
  <c r="E205" i="37"/>
  <c r="D228" i="46"/>
  <c r="E228" i="46" s="1"/>
  <c r="D189" i="37"/>
  <c r="E189" i="37"/>
  <c r="D212" i="46"/>
  <c r="F212" i="46" s="1"/>
  <c r="D173" i="37"/>
  <c r="E173" i="37"/>
  <c r="D196" i="46"/>
  <c r="F196" i="46" s="1"/>
  <c r="D157" i="37"/>
  <c r="E157" i="37"/>
  <c r="D180" i="46"/>
  <c r="D141" i="37"/>
  <c r="E141" i="37"/>
  <c r="D164" i="46"/>
  <c r="E164" i="46" s="1"/>
  <c r="D125" i="37"/>
  <c r="E125" i="37"/>
  <c r="D148" i="46"/>
  <c r="E148" i="46" s="1"/>
  <c r="D109" i="37"/>
  <c r="E109" i="37"/>
  <c r="D132" i="46"/>
  <c r="D93" i="37"/>
  <c r="E93" i="37"/>
  <c r="D116" i="46"/>
  <c r="F116" i="46" s="1"/>
  <c r="D77" i="37"/>
  <c r="E77" i="37"/>
  <c r="D100" i="46"/>
  <c r="F100" i="46" s="1"/>
  <c r="D61" i="37"/>
  <c r="E61" i="37"/>
  <c r="D84" i="46"/>
  <c r="E84" i="46" s="1"/>
  <c r="D45" i="37"/>
  <c r="E45" i="37"/>
  <c r="D68" i="46"/>
  <c r="G68" i="46" s="1"/>
  <c r="D29" i="37"/>
  <c r="E29" i="37"/>
  <c r="D291" i="46"/>
  <c r="D252" i="37"/>
  <c r="E252" i="37"/>
  <c r="D283" i="46"/>
  <c r="G283" i="46" s="1"/>
  <c r="D244" i="37"/>
  <c r="E244" i="37"/>
  <c r="D275" i="46"/>
  <c r="E275" i="46" s="1"/>
  <c r="D236" i="37"/>
  <c r="E236" i="37"/>
  <c r="D267" i="46"/>
  <c r="E267" i="46" s="1"/>
  <c r="D228" i="37"/>
  <c r="E228" i="37"/>
  <c r="D259" i="46"/>
  <c r="E259" i="46" s="1"/>
  <c r="D220" i="37"/>
  <c r="E220" i="37"/>
  <c r="D251" i="46"/>
  <c r="G251" i="46" s="1"/>
  <c r="D212" i="37"/>
  <c r="E212" i="37"/>
  <c r="D243" i="46"/>
  <c r="E243" i="46" s="1"/>
  <c r="D204" i="37"/>
  <c r="E204" i="37"/>
  <c r="D235" i="46"/>
  <c r="E235" i="46" s="1"/>
  <c r="E196" i="37"/>
  <c r="D196" i="37"/>
  <c r="D227" i="46"/>
  <c r="D188" i="37"/>
  <c r="E188" i="37"/>
  <c r="D219" i="46"/>
  <c r="G219" i="46" s="1"/>
  <c r="D180" i="37"/>
  <c r="E180" i="37"/>
  <c r="D211" i="46"/>
  <c r="E211" i="46" s="1"/>
  <c r="D172" i="37"/>
  <c r="E172" i="37"/>
  <c r="D203" i="46"/>
  <c r="G203" i="46" s="1"/>
  <c r="D164" i="37"/>
  <c r="E164" i="37"/>
  <c r="D195" i="46"/>
  <c r="D156" i="37"/>
  <c r="E156" i="37"/>
  <c r="D187" i="46"/>
  <c r="G187" i="46" s="1"/>
  <c r="D148" i="37"/>
  <c r="E148" i="37"/>
  <c r="D179" i="46"/>
  <c r="E179" i="46" s="1"/>
  <c r="E140" i="37"/>
  <c r="D140" i="37"/>
  <c r="D171" i="46"/>
  <c r="F171" i="46" s="1"/>
  <c r="E132" i="37"/>
  <c r="D132" i="37"/>
  <c r="D163" i="46"/>
  <c r="E163" i="46" s="1"/>
  <c r="E124" i="37"/>
  <c r="D124" i="37"/>
  <c r="D155" i="46"/>
  <c r="F155" i="46" s="1"/>
  <c r="E116" i="37"/>
  <c r="D116" i="37"/>
  <c r="D147" i="46"/>
  <c r="E147" i="46" s="1"/>
  <c r="E108" i="37"/>
  <c r="D108" i="37"/>
  <c r="D139" i="46"/>
  <c r="G139" i="46" s="1"/>
  <c r="E100" i="37"/>
  <c r="D100" i="37"/>
  <c r="D131" i="46"/>
  <c r="E92" i="37"/>
  <c r="D92" i="37"/>
  <c r="D123" i="46"/>
  <c r="F123" i="46" s="1"/>
  <c r="E84" i="37"/>
  <c r="D84" i="37"/>
  <c r="D115" i="46"/>
  <c r="E115" i="46" s="1"/>
  <c r="E76" i="37"/>
  <c r="D76" i="37"/>
  <c r="D107" i="46"/>
  <c r="G107" i="46" s="1"/>
  <c r="E68" i="37"/>
  <c r="D68" i="37"/>
  <c r="D99" i="46"/>
  <c r="E60" i="37"/>
  <c r="D60" i="37"/>
  <c r="D91" i="46"/>
  <c r="F91" i="46" s="1"/>
  <c r="E52" i="37"/>
  <c r="D52" i="37"/>
  <c r="D83" i="46"/>
  <c r="E83" i="46" s="1"/>
  <c r="E44" i="37"/>
  <c r="D44" i="37"/>
  <c r="D75" i="46"/>
  <c r="F75" i="46" s="1"/>
  <c r="E36" i="37"/>
  <c r="D36" i="37"/>
  <c r="D67" i="46"/>
  <c r="E67" i="46" s="1"/>
  <c r="E28" i="37"/>
  <c r="D28" i="37"/>
  <c r="D59" i="46"/>
  <c r="F59" i="46" s="1"/>
  <c r="E20" i="37"/>
  <c r="D20" i="37"/>
  <c r="D51" i="46"/>
  <c r="E51" i="46" s="1"/>
  <c r="E12" i="37"/>
  <c r="D12" i="37"/>
  <c r="D53" i="46"/>
  <c r="D55" i="46"/>
  <c r="D57" i="46"/>
  <c r="F65" i="36"/>
  <c r="AD38" i="18" s="1"/>
  <c r="F124" i="36"/>
  <c r="AD41" i="18" s="1"/>
  <c r="B43" i="18"/>
  <c r="B44" i="18"/>
  <c r="B42" i="18"/>
  <c r="M44" i="18"/>
  <c r="M42" i="18"/>
  <c r="G23" i="43"/>
  <c r="M19" i="36" s="1"/>
  <c r="O19" i="36" s="1"/>
  <c r="G17" i="43"/>
  <c r="F9" i="43"/>
  <c r="C9" i="43"/>
  <c r="C6" i="43"/>
  <c r="G23" i="42"/>
  <c r="M18" i="36" s="1"/>
  <c r="O18" i="36" s="1"/>
  <c r="G17" i="42"/>
  <c r="F9" i="42"/>
  <c r="C9" i="42"/>
  <c r="C6" i="42"/>
  <c r="G23" i="41"/>
  <c r="M17" i="36" s="1"/>
  <c r="O17" i="36" s="1"/>
  <c r="G17" i="41"/>
  <c r="F9" i="41"/>
  <c r="C9" i="41"/>
  <c r="C6" i="41"/>
  <c r="G23" i="40"/>
  <c r="M16" i="36" s="1"/>
  <c r="O16" i="36" s="1"/>
  <c r="G17" i="40"/>
  <c r="F9" i="40"/>
  <c r="C9" i="40"/>
  <c r="C6" i="40"/>
  <c r="G23" i="39"/>
  <c r="M15" i="36" s="1"/>
  <c r="O15" i="36" s="1"/>
  <c r="G17" i="39"/>
  <c r="F9" i="39"/>
  <c r="C9" i="39"/>
  <c r="C6" i="39"/>
  <c r="G23" i="38"/>
  <c r="M14" i="36" s="1"/>
  <c r="O14" i="36" s="1"/>
  <c r="G17" i="38"/>
  <c r="F9" i="38"/>
  <c r="C9" i="38"/>
  <c r="C6" i="38"/>
  <c r="F268" i="37"/>
  <c r="F261" i="37"/>
  <c r="M36" i="18" s="1"/>
  <c r="AD43" i="18"/>
  <c r="F130" i="36"/>
  <c r="AD42" i="18" s="1"/>
  <c r="F114" i="36"/>
  <c r="AD40" i="18" s="1"/>
  <c r="AD37" i="18"/>
  <c r="G26" i="39" l="1"/>
  <c r="J15" i="36"/>
  <c r="L15" i="36" s="1"/>
  <c r="G26" i="41"/>
  <c r="J17" i="36"/>
  <c r="L17" i="36" s="1"/>
  <c r="G26" i="38"/>
  <c r="J14" i="36"/>
  <c r="L14" i="36" s="1"/>
  <c r="G26" i="43"/>
  <c r="J19" i="36"/>
  <c r="L19" i="36" s="1"/>
  <c r="G26" i="40"/>
  <c r="J16" i="36"/>
  <c r="L16" i="36" s="1"/>
  <c r="M23" i="18"/>
  <c r="M22" i="18" s="1"/>
  <c r="K23" i="18"/>
  <c r="K22" i="18" s="1"/>
  <c r="F206" i="46"/>
  <c r="G86" i="46"/>
  <c r="G282" i="46"/>
  <c r="E124" i="46"/>
  <c r="F246" i="46"/>
  <c r="E143" i="46"/>
  <c r="E290" i="46"/>
  <c r="G207" i="46"/>
  <c r="F190" i="46"/>
  <c r="F183" i="46"/>
  <c r="F258" i="46"/>
  <c r="E109" i="46"/>
  <c r="G26" i="42"/>
  <c r="J18" i="36"/>
  <c r="L18" i="36" s="1"/>
  <c r="G69" i="46"/>
  <c r="F176" i="46"/>
  <c r="F201" i="46"/>
  <c r="E177" i="46"/>
  <c r="F56" i="46"/>
  <c r="F233" i="46"/>
  <c r="F231" i="46"/>
  <c r="G137" i="46"/>
  <c r="G297" i="46"/>
  <c r="G70" i="46"/>
  <c r="E200" i="46"/>
  <c r="E295" i="46"/>
  <c r="E278" i="46"/>
  <c r="E112" i="46"/>
  <c r="F119" i="46"/>
  <c r="E287" i="46"/>
  <c r="G103" i="46"/>
  <c r="F147" i="46"/>
  <c r="G216" i="46"/>
  <c r="G146" i="46"/>
  <c r="E133" i="46"/>
  <c r="E276" i="46"/>
  <c r="G262" i="46"/>
  <c r="G88" i="46"/>
  <c r="F61" i="46"/>
  <c r="G167" i="46"/>
  <c r="E271" i="46"/>
  <c r="E252" i="46"/>
  <c r="F169" i="46"/>
  <c r="E265" i="46"/>
  <c r="F66" i="46"/>
  <c r="G83" i="46"/>
  <c r="G142" i="46"/>
  <c r="G173" i="46"/>
  <c r="E114" i="46"/>
  <c r="E81" i="46"/>
  <c r="G277" i="46"/>
  <c r="E232" i="46"/>
  <c r="G128" i="46"/>
  <c r="G150" i="46"/>
  <c r="E159" i="46"/>
  <c r="G76" i="46"/>
  <c r="G90" i="46"/>
  <c r="G62" i="46"/>
  <c r="G234" i="46"/>
  <c r="E85" i="46"/>
  <c r="G213" i="46"/>
  <c r="G120" i="46"/>
  <c r="F145" i="46"/>
  <c r="F209" i="46"/>
  <c r="F64" i="46"/>
  <c r="E253" i="46"/>
  <c r="F148" i="46"/>
  <c r="G243" i="46"/>
  <c r="G179" i="46"/>
  <c r="G148" i="46"/>
  <c r="F262" i="46"/>
  <c r="E69" i="46"/>
  <c r="F133" i="46"/>
  <c r="F237" i="46"/>
  <c r="F52" i="46"/>
  <c r="G200" i="46"/>
  <c r="F216" i="46"/>
  <c r="E118" i="46"/>
  <c r="G79" i="46"/>
  <c r="E103" i="46"/>
  <c r="F143" i="46"/>
  <c r="E167" i="46"/>
  <c r="E207" i="46"/>
  <c r="G271" i="46"/>
  <c r="G295" i="46"/>
  <c r="G124" i="46"/>
  <c r="G172" i="46"/>
  <c r="F252" i="46"/>
  <c r="G278" i="46"/>
  <c r="G290" i="46"/>
  <c r="E73" i="46"/>
  <c r="E105" i="46"/>
  <c r="F137" i="46"/>
  <c r="G169" i="46"/>
  <c r="G201" i="46"/>
  <c r="G233" i="46"/>
  <c r="F297" i="46"/>
  <c r="G112" i="46"/>
  <c r="E176" i="46"/>
  <c r="G240" i="46"/>
  <c r="G66" i="46"/>
  <c r="E70" i="46"/>
  <c r="F202" i="46"/>
  <c r="G51" i="46"/>
  <c r="F115" i="46"/>
  <c r="F179" i="46"/>
  <c r="F275" i="46"/>
  <c r="E212" i="46"/>
  <c r="F138" i="46"/>
  <c r="F142" i="46"/>
  <c r="F274" i="46"/>
  <c r="F109" i="46"/>
  <c r="F173" i="46"/>
  <c r="E197" i="46"/>
  <c r="E237" i="46"/>
  <c r="E261" i="46"/>
  <c r="G52" i="46"/>
  <c r="E88" i="46"/>
  <c r="F146" i="46"/>
  <c r="E86" i="46"/>
  <c r="F118" i="46"/>
  <c r="E79" i="46"/>
  <c r="E231" i="46"/>
  <c r="E172" i="46"/>
  <c r="E56" i="46"/>
  <c r="E246" i="46"/>
  <c r="E258" i="46"/>
  <c r="G73" i="46"/>
  <c r="G105" i="46"/>
  <c r="G265" i="46"/>
  <c r="E240" i="46"/>
  <c r="E190" i="46"/>
  <c r="G202" i="46"/>
  <c r="F83" i="46"/>
  <c r="G275" i="46"/>
  <c r="G276" i="46"/>
  <c r="G274" i="46"/>
  <c r="F197" i="46"/>
  <c r="F261" i="46"/>
  <c r="G114" i="46"/>
  <c r="F51" i="46"/>
  <c r="G147" i="46"/>
  <c r="F211" i="46"/>
  <c r="G84" i="46"/>
  <c r="G212" i="46"/>
  <c r="E138" i="46"/>
  <c r="E61" i="46"/>
  <c r="F108" i="46"/>
  <c r="G249" i="46"/>
  <c r="F144" i="46"/>
  <c r="G134" i="46"/>
  <c r="G116" i="46"/>
  <c r="F294" i="46"/>
  <c r="F178" i="46"/>
  <c r="E91" i="46"/>
  <c r="G235" i="46"/>
  <c r="E183" i="46"/>
  <c r="G223" i="46"/>
  <c r="G156" i="46"/>
  <c r="G94" i="46"/>
  <c r="F81" i="46"/>
  <c r="G113" i="46"/>
  <c r="E209" i="46"/>
  <c r="F241" i="46"/>
  <c r="G192" i="46"/>
  <c r="F234" i="46"/>
  <c r="F283" i="46"/>
  <c r="F166" i="46"/>
  <c r="E178" i="46"/>
  <c r="F85" i="46"/>
  <c r="G125" i="46"/>
  <c r="F120" i="46"/>
  <c r="F232" i="46"/>
  <c r="F186" i="46"/>
  <c r="E204" i="46"/>
  <c r="F62" i="46"/>
  <c r="F113" i="46"/>
  <c r="G145" i="46"/>
  <c r="F273" i="46"/>
  <c r="E192" i="46"/>
  <c r="E256" i="46"/>
  <c r="E98" i="46"/>
  <c r="G222" i="46"/>
  <c r="F50" i="46"/>
  <c r="E123" i="46"/>
  <c r="G292" i="46"/>
  <c r="F125" i="46"/>
  <c r="F149" i="46"/>
  <c r="E189" i="46"/>
  <c r="G248" i="46"/>
  <c r="G174" i="46"/>
  <c r="E95" i="46"/>
  <c r="F223" i="46"/>
  <c r="E247" i="46"/>
  <c r="E156" i="46"/>
  <c r="F95" i="46"/>
  <c r="G119" i="46"/>
  <c r="F287" i="46"/>
  <c r="F204" i="46"/>
  <c r="E284" i="46"/>
  <c r="E90" i="46"/>
  <c r="E273" i="46"/>
  <c r="G64" i="46"/>
  <c r="F222" i="46"/>
  <c r="E102" i="46"/>
  <c r="F187" i="46"/>
  <c r="G189" i="46"/>
  <c r="E213" i="46"/>
  <c r="E104" i="46"/>
  <c r="F248" i="46"/>
  <c r="E174" i="46"/>
  <c r="F150" i="46"/>
  <c r="F154" i="46"/>
  <c r="E217" i="46"/>
  <c r="F208" i="46"/>
  <c r="F254" i="46"/>
  <c r="G259" i="46"/>
  <c r="E244" i="46"/>
  <c r="G106" i="46"/>
  <c r="G159" i="46"/>
  <c r="F247" i="46"/>
  <c r="E76" i="46"/>
  <c r="F284" i="46"/>
  <c r="E94" i="46"/>
  <c r="F161" i="46"/>
  <c r="F177" i="46"/>
  <c r="E241" i="46"/>
  <c r="F128" i="46"/>
  <c r="G256" i="46"/>
  <c r="F98" i="46"/>
  <c r="F102" i="46"/>
  <c r="G50" i="46"/>
  <c r="E59" i="46"/>
  <c r="F219" i="46"/>
  <c r="G100" i="46"/>
  <c r="G164" i="46"/>
  <c r="E149" i="46"/>
  <c r="G253" i="46"/>
  <c r="E277" i="46"/>
  <c r="G104" i="46"/>
  <c r="G152" i="46"/>
  <c r="G206" i="46"/>
  <c r="E186" i="46"/>
  <c r="G99" i="46"/>
  <c r="F99" i="46"/>
  <c r="F131" i="46"/>
  <c r="G131" i="46"/>
  <c r="G195" i="46"/>
  <c r="E195" i="46"/>
  <c r="F195" i="46"/>
  <c r="F227" i="46"/>
  <c r="G227" i="46"/>
  <c r="F291" i="46"/>
  <c r="G291" i="46"/>
  <c r="G180" i="46"/>
  <c r="E180" i="46"/>
  <c r="E74" i="46"/>
  <c r="F74" i="46"/>
  <c r="G198" i="46"/>
  <c r="E198" i="46"/>
  <c r="E78" i="46"/>
  <c r="G78" i="46"/>
  <c r="F210" i="46"/>
  <c r="E210" i="46"/>
  <c r="F101" i="46"/>
  <c r="E101" i="46"/>
  <c r="G101" i="46"/>
  <c r="G165" i="46"/>
  <c r="E165" i="46"/>
  <c r="F165" i="46"/>
  <c r="G229" i="46"/>
  <c r="E229" i="46"/>
  <c r="F229" i="46"/>
  <c r="G293" i="46"/>
  <c r="E293" i="46"/>
  <c r="F293" i="46"/>
  <c r="F280" i="46"/>
  <c r="E280" i="46"/>
  <c r="F218" i="46"/>
  <c r="E218" i="46"/>
  <c r="G199" i="46"/>
  <c r="F199" i="46"/>
  <c r="G263" i="46"/>
  <c r="E263" i="46"/>
  <c r="G126" i="46"/>
  <c r="E126" i="46"/>
  <c r="G89" i="46"/>
  <c r="E89" i="46"/>
  <c r="G121" i="46"/>
  <c r="E121" i="46"/>
  <c r="G153" i="46"/>
  <c r="E153" i="46"/>
  <c r="E77" i="46"/>
  <c r="F77" i="46"/>
  <c r="E141" i="46"/>
  <c r="F141" i="46"/>
  <c r="F205" i="46"/>
  <c r="G205" i="46"/>
  <c r="F269" i="46"/>
  <c r="G269" i="46"/>
  <c r="G264" i="46"/>
  <c r="F264" i="46"/>
  <c r="E250" i="46"/>
  <c r="G250" i="46"/>
  <c r="F175" i="46"/>
  <c r="E175" i="46"/>
  <c r="E122" i="46"/>
  <c r="F122" i="46"/>
  <c r="F71" i="46"/>
  <c r="E239" i="46"/>
  <c r="E60" i="46"/>
  <c r="E108" i="46"/>
  <c r="E154" i="46"/>
  <c r="F162" i="46"/>
  <c r="E185" i="46"/>
  <c r="G217" i="46"/>
  <c r="F80" i="46"/>
  <c r="E144" i="46"/>
  <c r="E130" i="46"/>
  <c r="E254" i="46"/>
  <c r="G163" i="46"/>
  <c r="E227" i="46"/>
  <c r="F259" i="46"/>
  <c r="E291" i="46"/>
  <c r="E116" i="46"/>
  <c r="F180" i="46"/>
  <c r="G244" i="46"/>
  <c r="G74" i="46"/>
  <c r="G77" i="46"/>
  <c r="E71" i="46"/>
  <c r="F135" i="46"/>
  <c r="G188" i="46"/>
  <c r="G236" i="46"/>
  <c r="E162" i="46"/>
  <c r="F153" i="46"/>
  <c r="G185" i="46"/>
  <c r="E281" i="46"/>
  <c r="E80" i="46"/>
  <c r="G272" i="46"/>
  <c r="G130" i="46"/>
  <c r="F266" i="46"/>
  <c r="G67" i="46"/>
  <c r="E131" i="46"/>
  <c r="F163" i="46"/>
  <c r="F198" i="46"/>
  <c r="E269" i="46"/>
  <c r="E238" i="46"/>
  <c r="F111" i="46"/>
  <c r="E135" i="46"/>
  <c r="E199" i="46"/>
  <c r="F188" i="46"/>
  <c r="F236" i="46"/>
  <c r="G122" i="46"/>
  <c r="F121" i="46"/>
  <c r="E249" i="46"/>
  <c r="G281" i="46"/>
  <c r="G208" i="46"/>
  <c r="F272" i="46"/>
  <c r="F134" i="46"/>
  <c r="E266" i="46"/>
  <c r="F67" i="46"/>
  <c r="E99" i="46"/>
  <c r="E205" i="46"/>
  <c r="E136" i="46"/>
  <c r="G270" i="46"/>
  <c r="F132" i="46"/>
  <c r="G132" i="46"/>
  <c r="E155" i="46"/>
  <c r="F251" i="46"/>
  <c r="G228" i="46"/>
  <c r="F182" i="46"/>
  <c r="F107" i="46"/>
  <c r="F58" i="46"/>
  <c r="G289" i="46"/>
  <c r="F203" i="46"/>
  <c r="E68" i="46"/>
  <c r="E63" i="46"/>
  <c r="E127" i="46"/>
  <c r="G191" i="46"/>
  <c r="G255" i="46"/>
  <c r="G92" i="46"/>
  <c r="F288" i="46"/>
  <c r="E75" i="46"/>
  <c r="G115" i="46"/>
  <c r="E171" i="46"/>
  <c r="G211" i="46"/>
  <c r="F243" i="46"/>
  <c r="F84" i="46"/>
  <c r="E296" i="46"/>
  <c r="E49" i="46"/>
  <c r="G196" i="46"/>
  <c r="F230" i="46"/>
  <c r="E72" i="46"/>
  <c r="E168" i="46"/>
  <c r="E220" i="46"/>
  <c r="E214" i="46"/>
  <c r="F65" i="46"/>
  <c r="G193" i="46"/>
  <c r="E96" i="46"/>
  <c r="G158" i="46"/>
  <c r="G75" i="46"/>
  <c r="E107" i="46"/>
  <c r="F139" i="46"/>
  <c r="E203" i="46"/>
  <c r="F235" i="46"/>
  <c r="G267" i="46"/>
  <c r="E132" i="46"/>
  <c r="E196" i="46"/>
  <c r="E260" i="46"/>
  <c r="E230" i="46"/>
  <c r="F117" i="46"/>
  <c r="G184" i="46"/>
  <c r="E82" i="46"/>
  <c r="F54" i="46"/>
  <c r="E194" i="46"/>
  <c r="F97" i="46"/>
  <c r="G225" i="46"/>
  <c r="E160" i="46"/>
  <c r="E286" i="46"/>
  <c r="E139" i="46"/>
  <c r="G171" i="46"/>
  <c r="F267" i="46"/>
  <c r="F68" i="46"/>
  <c r="G260" i="46"/>
  <c r="F106" i="46"/>
  <c r="G181" i="46"/>
  <c r="F129" i="46"/>
  <c r="G257" i="46"/>
  <c r="F224" i="46"/>
  <c r="E170" i="46"/>
  <c r="G245" i="46"/>
  <c r="G63" i="46"/>
  <c r="G87" i="46"/>
  <c r="G127" i="46"/>
  <c r="F191" i="46"/>
  <c r="F255" i="46"/>
  <c r="G279" i="46"/>
  <c r="G220" i="46"/>
  <c r="E268" i="46"/>
  <c r="E182" i="46"/>
  <c r="G226" i="46"/>
  <c r="G59" i="46"/>
  <c r="G123" i="46"/>
  <c r="E187" i="46"/>
  <c r="E100" i="46"/>
  <c r="F228" i="46"/>
  <c r="F292" i="46"/>
  <c r="E294" i="46"/>
  <c r="E93" i="46"/>
  <c r="E157" i="46"/>
  <c r="G168" i="46"/>
  <c r="G82" i="46"/>
  <c r="F282" i="46"/>
  <c r="F87" i="46"/>
  <c r="E111" i="46"/>
  <c r="F151" i="46"/>
  <c r="G175" i="46"/>
  <c r="F215" i="46"/>
  <c r="G239" i="46"/>
  <c r="F279" i="46"/>
  <c r="G60" i="46"/>
  <c r="E92" i="46"/>
  <c r="F140" i="46"/>
  <c r="G268" i="46"/>
  <c r="G214" i="46"/>
  <c r="G194" i="46"/>
  <c r="F226" i="46"/>
  <c r="G65" i="46"/>
  <c r="G97" i="46"/>
  <c r="G129" i="46"/>
  <c r="G161" i="46"/>
  <c r="E193" i="46"/>
  <c r="F225" i="46"/>
  <c r="F257" i="46"/>
  <c r="F289" i="46"/>
  <c r="G96" i="46"/>
  <c r="G160" i="46"/>
  <c r="E224" i="46"/>
  <c r="E288" i="46"/>
  <c r="F158" i="46"/>
  <c r="G286" i="46"/>
  <c r="G170" i="46"/>
  <c r="G49" i="46"/>
  <c r="F242" i="46"/>
  <c r="F78" i="46"/>
  <c r="E110" i="46"/>
  <c r="G210" i="46"/>
  <c r="G93" i="46"/>
  <c r="G117" i="46"/>
  <c r="G157" i="46"/>
  <c r="F181" i="46"/>
  <c r="E221" i="46"/>
  <c r="F245" i="46"/>
  <c r="E285" i="46"/>
  <c r="G72" i="46"/>
  <c r="G136" i="46"/>
  <c r="F152" i="46"/>
  <c r="E264" i="46"/>
  <c r="G280" i="46"/>
  <c r="F296" i="46"/>
  <c r="G238" i="46"/>
  <c r="F270" i="46"/>
  <c r="G58" i="46"/>
  <c r="G218" i="46"/>
  <c r="F250" i="46"/>
  <c r="G151" i="46"/>
  <c r="G215" i="46"/>
  <c r="G140" i="46"/>
  <c r="G242" i="46"/>
  <c r="G91" i="46"/>
  <c r="G155" i="46"/>
  <c r="E219" i="46"/>
  <c r="E251" i="46"/>
  <c r="E283" i="46"/>
  <c r="F164" i="46"/>
  <c r="E166" i="46"/>
  <c r="F110" i="46"/>
  <c r="F221" i="46"/>
  <c r="F285" i="46"/>
  <c r="F184" i="46"/>
  <c r="G54" i="46"/>
  <c r="F270" i="37"/>
  <c r="F57" i="46"/>
  <c r="E57" i="46"/>
  <c r="G57" i="46"/>
  <c r="E55" i="46"/>
  <c r="F55" i="46"/>
  <c r="G55" i="46"/>
  <c r="F53" i="46"/>
  <c r="E53" i="46"/>
  <c r="G53" i="46"/>
  <c r="B16" i="7"/>
  <c r="B15" i="7"/>
  <c r="B14" i="7"/>
  <c r="B12" i="7"/>
  <c r="B11" i="7"/>
  <c r="B10" i="7"/>
  <c r="B9" i="7"/>
  <c r="B4" i="7"/>
  <c r="C8" i="7" s="1"/>
  <c r="B4" i="35"/>
  <c r="C9" i="7" l="1"/>
  <c r="G3" i="45"/>
  <c r="B13" i="13" s="1"/>
  <c r="F20" i="9"/>
  <c r="F21" i="9"/>
  <c r="F22" i="9"/>
  <c r="F23" i="9"/>
  <c r="F24" i="9"/>
  <c r="F25" i="9"/>
  <c r="F26" i="9"/>
  <c r="F27" i="9"/>
  <c r="F28" i="9"/>
  <c r="F29" i="9"/>
  <c r="F30" i="9"/>
  <c r="F31" i="9"/>
  <c r="F32" i="9"/>
  <c r="F13" i="9"/>
  <c r="F14" i="9"/>
  <c r="F15" i="9"/>
  <c r="F16" i="9"/>
  <c r="F17" i="9"/>
  <c r="F18" i="9"/>
  <c r="F19" i="9"/>
  <c r="D19" i="35"/>
  <c r="E19" i="35"/>
  <c r="F19" i="35"/>
  <c r="G19" i="35"/>
  <c r="H19" i="35"/>
  <c r="I19" i="35"/>
  <c r="J19" i="35"/>
  <c r="K19" i="35"/>
  <c r="L19" i="35"/>
  <c r="M19" i="35"/>
  <c r="N19" i="35"/>
  <c r="O19" i="35"/>
  <c r="P19" i="35"/>
  <c r="Q19" i="35"/>
  <c r="R19" i="35"/>
  <c r="S19" i="35"/>
  <c r="T19" i="35"/>
  <c r="U19" i="35"/>
  <c r="V19" i="35"/>
  <c r="W19" i="35"/>
  <c r="X19" i="35"/>
  <c r="Y19" i="35"/>
  <c r="Z19" i="35"/>
  <c r="AA19" i="35"/>
  <c r="AB19" i="35"/>
  <c r="AC19" i="35"/>
  <c r="AD19" i="35"/>
  <c r="C19" i="35"/>
  <c r="C22" i="35"/>
  <c r="C21" i="35"/>
  <c r="B5" i="35"/>
  <c r="B6" i="35"/>
  <c r="B7" i="35"/>
  <c r="B8" i="35"/>
  <c r="B9" i="35"/>
  <c r="B10" i="35"/>
  <c r="B11" i="35"/>
  <c r="B12" i="35"/>
  <c r="B13" i="35"/>
  <c r="B14" i="35"/>
  <c r="B15" i="35"/>
  <c r="B16" i="35"/>
  <c r="B17" i="35"/>
  <c r="B18" i="35"/>
  <c r="F4" i="18" l="1"/>
  <c r="G82" i="18" s="1"/>
  <c r="E3" i="46"/>
  <c r="C7" i="30"/>
  <c r="C7" i="31"/>
  <c r="C7" i="39"/>
  <c r="C7" i="54"/>
  <c r="C7" i="32"/>
  <c r="C7" i="50"/>
  <c r="C7" i="51"/>
  <c r="C7" i="55"/>
  <c r="C7" i="43"/>
  <c r="C7" i="28"/>
  <c r="C7" i="59"/>
  <c r="C7" i="38"/>
  <c r="C7" i="29"/>
  <c r="C7" i="41"/>
  <c r="C12" i="7"/>
  <c r="C10" i="7"/>
  <c r="C11" i="7" s="1"/>
  <c r="C7" i="49"/>
  <c r="C7" i="42"/>
  <c r="C7" i="53"/>
  <c r="C7" i="48"/>
  <c r="C7" i="57"/>
  <c r="C7" i="33"/>
  <c r="C7" i="52"/>
  <c r="C7" i="40"/>
  <c r="C7" i="56"/>
  <c r="C7" i="58"/>
  <c r="C7" i="47"/>
  <c r="H16" i="46"/>
  <c r="C11" i="29"/>
  <c r="B22" i="29" s="1"/>
  <c r="H28" i="46"/>
  <c r="H35" i="46"/>
  <c r="H19" i="46"/>
  <c r="C11" i="28"/>
  <c r="B22" i="28" s="1"/>
  <c r="H32" i="46" l="1"/>
  <c r="C11" i="43"/>
  <c r="B22" i="43" s="1"/>
  <c r="H25" i="46"/>
  <c r="C11" i="42"/>
  <c r="B22" i="42" s="1"/>
  <c r="H13" i="46"/>
  <c r="V53" i="18"/>
  <c r="F54" i="18"/>
  <c r="P6" i="9" l="1"/>
  <c r="P7" i="9"/>
  <c r="P8" i="9"/>
  <c r="P9" i="9"/>
  <c r="P10" i="9"/>
  <c r="P11" i="9"/>
  <c r="P12" i="9"/>
  <c r="P13" i="9"/>
  <c r="P14" i="9"/>
  <c r="M28" i="46" s="1"/>
  <c r="P15" i="9"/>
  <c r="P16" i="9"/>
  <c r="P17" i="9"/>
  <c r="P18" i="9"/>
  <c r="P19" i="9"/>
  <c r="P5" i="9"/>
  <c r="E8" i="8" l="1"/>
  <c r="G5" i="45" s="1"/>
  <c r="C8" i="58" l="1"/>
  <c r="C8" i="54"/>
  <c r="C8" i="50"/>
  <c r="C8" i="30"/>
  <c r="D22" i="30" s="1"/>
  <c r="C8" i="38"/>
  <c r="D22" i="38" s="1"/>
  <c r="C8" i="42"/>
  <c r="D22" i="42" s="1"/>
  <c r="C8" i="47"/>
  <c r="C8" i="39"/>
  <c r="D22" i="39" s="1"/>
  <c r="C8" i="53"/>
  <c r="C8" i="33"/>
  <c r="D22" i="33" s="1"/>
  <c r="C8" i="59"/>
  <c r="C8" i="55"/>
  <c r="C8" i="51"/>
  <c r="C8" i="31"/>
  <c r="D22" i="31" s="1"/>
  <c r="C8" i="43"/>
  <c r="D22" i="43" s="1"/>
  <c r="C8" i="49"/>
  <c r="C8" i="28"/>
  <c r="D22" i="28" s="1"/>
  <c r="C8" i="56"/>
  <c r="C8" i="52"/>
  <c r="C8" i="48"/>
  <c r="C8" i="32"/>
  <c r="D22" i="32" s="1"/>
  <c r="C8" i="40"/>
  <c r="D22" i="40" s="1"/>
  <c r="C8" i="29"/>
  <c r="D22" i="29" s="1"/>
  <c r="C8" i="57"/>
  <c r="C8" i="41"/>
  <c r="D22" i="41" s="1"/>
  <c r="E5" i="46"/>
  <c r="F9" i="33"/>
  <c r="C9" i="33"/>
  <c r="C6" i="33"/>
  <c r="F9" i="32"/>
  <c r="C9" i="32"/>
  <c r="C6" i="32"/>
  <c r="F9" i="31"/>
  <c r="C9" i="31"/>
  <c r="C6" i="31"/>
  <c r="F9" i="30"/>
  <c r="C9" i="30"/>
  <c r="C6" i="30"/>
  <c r="F9" i="29"/>
  <c r="C9" i="29"/>
  <c r="C6" i="29"/>
  <c r="F9" i="28"/>
  <c r="C9" i="28"/>
  <c r="C6" i="28"/>
  <c r="G23" i="33" l="1"/>
  <c r="M13" i="36" s="1"/>
  <c r="O13" i="36" s="1"/>
  <c r="G17" i="33"/>
  <c r="J13" i="36" s="1"/>
  <c r="L13" i="36" s="1"/>
  <c r="G23" i="32"/>
  <c r="M12" i="36" s="1"/>
  <c r="O12" i="36" s="1"/>
  <c r="G17" i="32"/>
  <c r="G23" i="31"/>
  <c r="M11" i="36" s="1"/>
  <c r="O11" i="36" s="1"/>
  <c r="G17" i="31"/>
  <c r="J11" i="36" s="1"/>
  <c r="L11" i="36" s="1"/>
  <c r="G23" i="30"/>
  <c r="M10" i="36" s="1"/>
  <c r="O10" i="36" s="1"/>
  <c r="G17" i="30"/>
  <c r="G23" i="29"/>
  <c r="M9" i="36" s="1"/>
  <c r="O9" i="36" s="1"/>
  <c r="G17" i="29"/>
  <c r="G23" i="28"/>
  <c r="M8" i="36" s="1"/>
  <c r="O8" i="36" s="1"/>
  <c r="G17" i="28"/>
  <c r="G26" i="32" l="1"/>
  <c r="J12" i="36"/>
  <c r="L12" i="36" s="1"/>
  <c r="G26" i="30"/>
  <c r="J10" i="36"/>
  <c r="L10" i="36" s="1"/>
  <c r="J9" i="36"/>
  <c r="L9" i="36" s="1"/>
  <c r="J8" i="36"/>
  <c r="L8" i="36" s="1"/>
  <c r="G26" i="28"/>
  <c r="G26" i="29"/>
  <c r="G26" i="31"/>
  <c r="G26" i="33"/>
  <c r="F6" i="18"/>
  <c r="J5" i="19" s="1"/>
  <c r="AG12" i="18"/>
  <c r="AG11" i="18"/>
  <c r="AG10" i="18"/>
  <c r="D38" i="16"/>
  <c r="B6" i="7"/>
  <c r="B5" i="7"/>
  <c r="L92" i="27"/>
  <c r="L91" i="27"/>
  <c r="L90" i="27"/>
  <c r="L89" i="27"/>
  <c r="L87" i="27"/>
  <c r="L86" i="27"/>
  <c r="L85" i="27"/>
  <c r="L84" i="27"/>
  <c r="L83" i="27"/>
  <c r="L82" i="27"/>
  <c r="L81" i="27"/>
  <c r="L80" i="27"/>
  <c r="L79" i="27"/>
  <c r="L78" i="27"/>
  <c r="L77" i="27"/>
  <c r="L76" i="27"/>
  <c r="L75" i="27"/>
  <c r="L74" i="27"/>
  <c r="L73" i="27"/>
  <c r="L72" i="27"/>
  <c r="L71" i="27"/>
  <c r="L70" i="27"/>
  <c r="L69" i="27"/>
  <c r="L68" i="27"/>
  <c r="L67" i="27"/>
  <c r="L66" i="27"/>
  <c r="L65" i="27"/>
  <c r="L64" i="27"/>
  <c r="L63" i="27"/>
  <c r="L62" i="27"/>
  <c r="L61" i="27"/>
  <c r="L60" i="27"/>
  <c r="L59" i="27"/>
  <c r="L58" i="27"/>
  <c r="L57" i="27"/>
  <c r="L56" i="27"/>
  <c r="L55" i="27"/>
  <c r="L54" i="27"/>
  <c r="L53" i="27"/>
  <c r="L52" i="27"/>
  <c r="L51" i="27"/>
  <c r="L50" i="27"/>
  <c r="L49" i="27"/>
  <c r="L48" i="27"/>
  <c r="L47" i="27"/>
  <c r="L46" i="27"/>
  <c r="L45" i="27"/>
  <c r="L44" i="27"/>
  <c r="L43" i="27"/>
  <c r="L42" i="27"/>
  <c r="L41" i="27"/>
  <c r="L40" i="27"/>
  <c r="L39" i="27"/>
  <c r="L38" i="27"/>
  <c r="L37" i="27"/>
  <c r="L36" i="27"/>
  <c r="L35" i="27"/>
  <c r="L34" i="27"/>
  <c r="L33" i="27"/>
  <c r="L32" i="27"/>
  <c r="L31" i="27"/>
  <c r="L30" i="27"/>
  <c r="L29" i="27"/>
  <c r="L28" i="27"/>
  <c r="F111" i="36" l="1"/>
  <c r="AD39" i="18" s="1"/>
  <c r="B93" i="18"/>
  <c r="G88" i="18"/>
  <c r="Q46" i="19" s="1"/>
  <c r="M6" i="9" l="1"/>
  <c r="M7" i="9"/>
  <c r="M8" i="9"/>
  <c r="M9" i="9"/>
  <c r="M10" i="9"/>
  <c r="M11" i="9"/>
  <c r="M12" i="9"/>
  <c r="M13" i="9"/>
  <c r="M14" i="9"/>
  <c r="M15" i="9"/>
  <c r="M16" i="9"/>
  <c r="M17" i="9"/>
  <c r="M18" i="9"/>
  <c r="M19" i="9"/>
  <c r="M5" i="9"/>
  <c r="D15" i="46" l="1"/>
  <c r="M31" i="46"/>
  <c r="M15" i="46"/>
  <c r="L31" i="46"/>
  <c r="L37" i="46"/>
  <c r="M37" i="46"/>
  <c r="E15" i="46"/>
  <c r="F15" i="46"/>
  <c r="G15" i="46"/>
  <c r="D17" i="46"/>
  <c r="L26" i="46"/>
  <c r="M36" i="46"/>
  <c r="M20" i="46"/>
  <c r="D16" i="46"/>
  <c r="M22" i="46"/>
  <c r="D14" i="46"/>
  <c r="M38" i="46"/>
  <c r="L39" i="46"/>
  <c r="D20" i="46"/>
  <c r="D13" i="46"/>
  <c r="M32" i="46"/>
  <c r="M35" i="46"/>
  <c r="M14" i="46"/>
  <c r="L23" i="46"/>
  <c r="M39" i="46"/>
  <c r="L33" i="46"/>
  <c r="M26" i="46"/>
  <c r="M16" i="46"/>
  <c r="L22" i="46"/>
  <c r="M23" i="46"/>
  <c r="L38" i="46"/>
  <c r="M17" i="46"/>
  <c r="M33" i="46"/>
  <c r="M25" i="46"/>
  <c r="L36" i="46"/>
  <c r="L20" i="46"/>
  <c r="D19" i="46"/>
  <c r="M19" i="46"/>
  <c r="M13" i="46"/>
  <c r="D18" i="46"/>
  <c r="M29" i="46"/>
  <c r="D30" i="46"/>
  <c r="M18" i="46"/>
  <c r="L29" i="46"/>
  <c r="D32" i="46"/>
  <c r="D33" i="46"/>
  <c r="D21" i="46"/>
  <c r="D31" i="46"/>
  <c r="D35" i="46"/>
  <c r="D36" i="46"/>
  <c r="D25" i="46"/>
  <c r="D22" i="46"/>
  <c r="D38" i="46"/>
  <c r="D29" i="46"/>
  <c r="M30" i="46"/>
  <c r="D28" i="46"/>
  <c r="D24" i="46"/>
  <c r="D34" i="46"/>
  <c r="D23" i="46"/>
  <c r="D27" i="46"/>
  <c r="L30" i="46"/>
  <c r="D26" i="46"/>
  <c r="D37" i="46"/>
  <c r="D39" i="46"/>
  <c r="B17" i="7"/>
  <c r="B8" i="7"/>
  <c r="G19" i="46" l="1"/>
  <c r="E19" i="46"/>
  <c r="F19" i="46"/>
  <c r="E16" i="46"/>
  <c r="F16" i="46"/>
  <c r="G16" i="46"/>
  <c r="E20" i="46"/>
  <c r="F20" i="46"/>
  <c r="G20" i="46"/>
  <c r="F17" i="46"/>
  <c r="E17" i="46"/>
  <c r="G17" i="46"/>
  <c r="F13" i="46"/>
  <c r="G13" i="46"/>
  <c r="E13" i="46"/>
  <c r="F14" i="46"/>
  <c r="G14" i="46"/>
  <c r="E14" i="46"/>
  <c r="F30" i="46"/>
  <c r="G30" i="46"/>
  <c r="E30" i="46"/>
  <c r="E18" i="46"/>
  <c r="F18" i="46"/>
  <c r="G18" i="46"/>
  <c r="F26" i="46"/>
  <c r="G26" i="46"/>
  <c r="E26" i="46"/>
  <c r="E40" i="46"/>
  <c r="G40" i="46"/>
  <c r="F40" i="46"/>
  <c r="G29" i="46"/>
  <c r="E29" i="46"/>
  <c r="F29" i="46"/>
  <c r="F36" i="46"/>
  <c r="G36" i="46"/>
  <c r="E36" i="46"/>
  <c r="F21" i="46"/>
  <c r="E21" i="46"/>
  <c r="G21" i="46"/>
  <c r="E39" i="46"/>
  <c r="G39" i="46"/>
  <c r="F39" i="46"/>
  <c r="G27" i="46"/>
  <c r="E27" i="46"/>
  <c r="F27" i="46"/>
  <c r="F28" i="46"/>
  <c r="G28" i="46"/>
  <c r="E28" i="46"/>
  <c r="G38" i="46"/>
  <c r="E38" i="46"/>
  <c r="F38" i="46"/>
  <c r="F35" i="46"/>
  <c r="E35" i="46"/>
  <c r="G35" i="46"/>
  <c r="E33" i="46"/>
  <c r="F33" i="46"/>
  <c r="G33" i="46"/>
  <c r="F34" i="46"/>
  <c r="G34" i="46"/>
  <c r="E34" i="46"/>
  <c r="F25" i="46"/>
  <c r="E25" i="46"/>
  <c r="G25" i="46"/>
  <c r="F31" i="46"/>
  <c r="E31" i="46"/>
  <c r="G31" i="46"/>
  <c r="G24" i="46"/>
  <c r="E24" i="46"/>
  <c r="F24" i="46"/>
  <c r="G37" i="46"/>
  <c r="E37" i="46"/>
  <c r="F37" i="46"/>
  <c r="E23" i="46"/>
  <c r="F23" i="46"/>
  <c r="G23" i="46"/>
  <c r="F22" i="46"/>
  <c r="G22" i="46"/>
  <c r="E22" i="46"/>
  <c r="E41" i="46"/>
  <c r="G41" i="46"/>
  <c r="F41" i="46"/>
  <c r="E32" i="46"/>
  <c r="F32" i="46"/>
  <c r="G32" i="46"/>
  <c r="C15" i="7"/>
  <c r="E10" i="8"/>
  <c r="D10" i="8"/>
  <c r="AD52" i="18" l="1"/>
  <c r="B46" i="19"/>
  <c r="B83" i="18"/>
  <c r="B47" i="19" s="1"/>
  <c r="H91" i="16"/>
  <c r="H90" i="16"/>
  <c r="H89" i="16"/>
  <c r="H87" i="16"/>
  <c r="H86" i="16"/>
  <c r="H85" i="16"/>
  <c r="H84" i="16"/>
  <c r="H83" i="16"/>
  <c r="H82" i="16"/>
  <c r="H81" i="16"/>
  <c r="H80" i="16"/>
  <c r="H78" i="16"/>
  <c r="H77" i="16"/>
  <c r="H76" i="16"/>
  <c r="H75" i="16"/>
  <c r="H71" i="16"/>
  <c r="H70" i="16"/>
  <c r="H68" i="16"/>
  <c r="H67" i="16"/>
  <c r="H66" i="16"/>
  <c r="H64" i="16"/>
  <c r="H63" i="16"/>
  <c r="H61" i="16"/>
  <c r="H60" i="16"/>
  <c r="H59" i="16"/>
  <c r="H58" i="16"/>
  <c r="H57" i="16"/>
  <c r="H55" i="16"/>
  <c r="H54" i="16"/>
  <c r="H52" i="16"/>
  <c r="H51" i="16"/>
  <c r="H50" i="16"/>
  <c r="H49" i="16"/>
  <c r="H48" i="16"/>
  <c r="H47" i="16"/>
  <c r="H46" i="16"/>
  <c r="H44" i="16"/>
  <c r="H43" i="16"/>
  <c r="H42" i="16"/>
  <c r="H41" i="16"/>
  <c r="H40" i="16"/>
  <c r="H38" i="16"/>
  <c r="H37" i="16"/>
  <c r="H36" i="16"/>
  <c r="H35" i="16"/>
  <c r="H34" i="16"/>
  <c r="H33" i="16"/>
  <c r="H32" i="16"/>
  <c r="H31" i="16"/>
  <c r="H30" i="16"/>
  <c r="H29" i="16"/>
  <c r="H28" i="16"/>
  <c r="H27" i="16"/>
  <c r="H26" i="16"/>
  <c r="H25" i="16"/>
  <c r="H24" i="16"/>
  <c r="H23" i="16"/>
  <c r="H22" i="16"/>
  <c r="H21" i="16"/>
  <c r="H20" i="16"/>
  <c r="H19" i="16"/>
  <c r="H18" i="16"/>
  <c r="H17" i="16"/>
  <c r="H15" i="16"/>
  <c r="H14" i="16"/>
  <c r="H13" i="16"/>
  <c r="H12" i="16"/>
  <c r="H11" i="16"/>
  <c r="H10" i="16"/>
  <c r="H9" i="16"/>
  <c r="H8" i="16"/>
  <c r="H7" i="16"/>
  <c r="H6" i="16"/>
  <c r="H5" i="16"/>
  <c r="H4" i="16"/>
  <c r="H3" i="16"/>
  <c r="H2" i="16"/>
  <c r="H1" i="16"/>
  <c r="U42" i="19"/>
  <c r="V37" i="19"/>
  <c r="M28" i="19"/>
  <c r="B28" i="19"/>
  <c r="AD27" i="19"/>
  <c r="M27" i="19"/>
  <c r="B27" i="19"/>
  <c r="AD26" i="19"/>
  <c r="M26" i="19"/>
  <c r="B26" i="19"/>
  <c r="AD25" i="19"/>
  <c r="AD24" i="19"/>
  <c r="AD23" i="19"/>
  <c r="AD22" i="19"/>
  <c r="AD21" i="19"/>
  <c r="M20" i="19"/>
  <c r="AE6" i="18"/>
  <c r="AE5" i="19" s="1"/>
  <c r="E37" i="13"/>
  <c r="J19" i="9"/>
  <c r="O19" i="9" s="1"/>
  <c r="J18" i="9"/>
  <c r="O18" i="9" s="1"/>
  <c r="J17" i="9"/>
  <c r="O17" i="9" s="1"/>
  <c r="L35" i="46" s="1"/>
  <c r="J16" i="9"/>
  <c r="O16" i="9" s="1"/>
  <c r="L32" i="46" s="1"/>
  <c r="J15" i="9"/>
  <c r="O15" i="9" s="1"/>
  <c r="J14" i="9"/>
  <c r="O14" i="9" s="1"/>
  <c r="L28" i="46" s="1"/>
  <c r="J13" i="9"/>
  <c r="O13" i="9" s="1"/>
  <c r="C13" i="9"/>
  <c r="J12" i="9"/>
  <c r="O12" i="9" s="1"/>
  <c r="J11" i="9"/>
  <c r="O11" i="9" s="1"/>
  <c r="J10" i="9"/>
  <c r="O10" i="9" s="1"/>
  <c r="J9" i="9"/>
  <c r="J8" i="9"/>
  <c r="J7" i="9"/>
  <c r="O7" i="9" s="1"/>
  <c r="J6" i="9"/>
  <c r="J5" i="9"/>
  <c r="C12" i="8"/>
  <c r="C11" i="8"/>
  <c r="C5" i="8"/>
  <c r="C4" i="8"/>
  <c r="L14" i="46" l="1"/>
  <c r="L18" i="46"/>
  <c r="M37" i="18"/>
  <c r="M21" i="19" s="1"/>
  <c r="E38" i="13"/>
  <c r="L25" i="46"/>
  <c r="O8" i="9"/>
  <c r="L16" i="46" s="1"/>
  <c r="AF21" i="18"/>
  <c r="AF25" i="18"/>
  <c r="AF24" i="18" s="1"/>
  <c r="AF23" i="18" s="1"/>
  <c r="AF22" i="18" s="1"/>
  <c r="AB25" i="18"/>
  <c r="AB24" i="18" s="1"/>
  <c r="AB23" i="18" s="1"/>
  <c r="AB22" i="18" s="1"/>
  <c r="AB21" i="18"/>
  <c r="O5" i="9"/>
  <c r="L17" i="46" s="1"/>
  <c r="AD25" i="18"/>
  <c r="AD24" i="18" s="1"/>
  <c r="AD23" i="18" s="1"/>
  <c r="AD22" i="18" s="1"/>
  <c r="AD21" i="18"/>
  <c r="O6" i="9"/>
  <c r="L19" i="46" s="1"/>
  <c r="K30" i="18"/>
  <c r="O9" i="9"/>
  <c r="L15" i="46" s="1"/>
  <c r="C17" i="16"/>
  <c r="F8" i="18"/>
  <c r="I9" i="19" s="1"/>
  <c r="B86" i="18"/>
  <c r="B50" i="19" s="1"/>
  <c r="B89" i="18"/>
  <c r="Q47" i="19" s="1"/>
  <c r="C13" i="8"/>
  <c r="B85" i="18"/>
  <c r="B49" i="19" s="1"/>
  <c r="B84" i="18"/>
  <c r="B48" i="19" s="1"/>
  <c r="F53" i="18"/>
  <c r="F36" i="19" s="1"/>
  <c r="L7" i="19"/>
  <c r="M38" i="18" l="1"/>
  <c r="M22" i="19" s="1"/>
  <c r="AD29" i="19" s="1"/>
  <c r="L13" i="46"/>
  <c r="K16" i="19"/>
  <c r="O31" i="18"/>
  <c r="C12" i="46"/>
  <c r="AB26" i="18"/>
  <c r="AB12" i="19" s="1"/>
  <c r="E7" i="19"/>
  <c r="G4" i="19"/>
  <c r="AD46" i="18"/>
  <c r="M23" i="19"/>
  <c r="AD30" i="19" s="1"/>
  <c r="H16" i="16"/>
  <c r="AE4" i="18"/>
  <c r="AD45" i="18" l="1"/>
  <c r="M26" i="18"/>
  <c r="M12" i="19" s="1"/>
  <c r="C14" i="8"/>
  <c r="B91" i="18"/>
  <c r="Q49" i="19" s="1"/>
  <c r="C15" i="8"/>
  <c r="B90" i="18"/>
  <c r="Q48" i="19" s="1"/>
  <c r="F37" i="19"/>
  <c r="W7" i="19"/>
  <c r="AE4" i="19"/>
  <c r="B92" i="18" l="1"/>
  <c r="Q50" i="19" s="1"/>
  <c r="X8" i="18" l="1"/>
  <c r="O16" i="19"/>
  <c r="O17" i="19" s="1"/>
  <c r="AF26" i="18" l="1"/>
  <c r="AF12" i="19" s="1"/>
  <c r="AD26" i="18" l="1"/>
  <c r="AD12" i="19" s="1"/>
  <c r="V36" i="19"/>
  <c r="K26" i="18" l="1"/>
  <c r="K12" i="19" l="1"/>
  <c r="O26" i="18" l="1"/>
  <c r="O12" i="19" l="1"/>
  <c r="M13" i="19" s="1"/>
  <c r="M27" i="18"/>
  <c r="J31" i="18" s="1"/>
  <c r="K31" i="18" l="1"/>
  <c r="C24" i="35" l="1"/>
  <c r="C25" i="35" s="1"/>
  <c r="I31" i="18" s="1"/>
  <c r="I48" i="46" l="1"/>
  <c r="D48" i="46"/>
  <c r="D9" i="37"/>
  <c r="E9" i="37"/>
  <c r="G48" i="46" l="1"/>
  <c r="F48" i="46"/>
  <c r="E48" i="46"/>
  <c r="P5" i="44" l="1"/>
  <c r="K50" i="46" l="1"/>
  <c r="K63" i="46"/>
  <c r="K187" i="46"/>
  <c r="K48" i="46"/>
  <c r="O5" i="44"/>
  <c r="R5" i="44"/>
  <c r="Q5" i="44"/>
  <c r="B12" i="46"/>
  <c r="F41" i="36" s="1"/>
  <c r="M50" i="46" l="1"/>
  <c r="M63" i="46"/>
  <c r="L50" i="46"/>
  <c r="L63" i="46"/>
  <c r="J50" i="46"/>
  <c r="J63" i="46"/>
  <c r="J187" i="46"/>
  <c r="J48" i="46"/>
  <c r="M187" i="46"/>
  <c r="M48" i="46"/>
  <c r="L187" i="46"/>
  <c r="L48" i="46"/>
  <c r="AD36" i="18"/>
  <c r="M12" i="46"/>
  <c r="H12" i="46"/>
  <c r="L12" i="46"/>
  <c r="D12" i="46"/>
  <c r="F12" i="46" s="1"/>
  <c r="AD20" i="19" l="1"/>
  <c r="AA28" i="19" s="1"/>
  <c r="AD44" i="18"/>
  <c r="G12" i="46"/>
  <c r="E12" i="46"/>
  <c r="AD31" i="18"/>
  <c r="AF31" i="18"/>
  <c r="AB31" i="18"/>
  <c r="AF30" i="18"/>
  <c r="AD30" i="18"/>
  <c r="AB30" i="18"/>
  <c r="S33" i="18"/>
  <c r="AF17" i="19" s="1"/>
  <c r="AF33" i="18"/>
  <c r="AF16" i="19" s="1"/>
  <c r="Y33" i="18"/>
  <c r="X16" i="19" s="1"/>
  <c r="M45" i="18" l="1"/>
  <c r="AA48" i="18"/>
  <c r="AD13" i="19"/>
  <c r="AF13" i="19"/>
  <c r="AB13" i="19"/>
  <c r="G30" i="16" l="1"/>
  <c r="AA32" i="19"/>
  <c r="J48" i="18"/>
  <c r="L29" i="19"/>
  <c r="J31" i="19" l="1"/>
  <c r="J50" i="18"/>
  <c r="W50" i="18" s="1"/>
  <c r="J71" i="18" l="1"/>
  <c r="J42" i="19" s="1"/>
  <c r="AD57" i="18"/>
  <c r="AA33"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Christian Heilmeier</author>
  </authors>
  <commentList>
    <comment ref="O31" authorId="0" shapeId="0" xr:uid="{00000000-0006-0000-0900-00001E000000}">
      <text>
        <r>
          <rPr>
            <sz val="9"/>
            <color indexed="81"/>
            <rFont val="Tahoma"/>
            <family val="2"/>
          </rPr>
          <t>Auf einen Betreuer dürfen höchstens 20  und mindestens 5 Teilnehmende fallen. Wird das über- oder unterschritten, so wird das Prüffeld auf rot gesetzt.</t>
        </r>
      </text>
    </comment>
    <comment ref="F54" authorId="0" shapeId="0" xr:uid="{00000000-0006-0000-0900-000024000000}">
      <text>
        <r>
          <rPr>
            <sz val="9"/>
            <color indexed="81"/>
            <rFont val="Tahoma"/>
            <family val="2"/>
          </rPr>
          <t>Kriterium für Vollständigkeits- und Vorprüfung auf Richtigkeit.</t>
        </r>
      </text>
    </comment>
    <comment ref="B56" authorId="0" shapeId="0" xr:uid="{00000000-0006-0000-0900-000025000000}">
      <text>
        <r>
          <rPr>
            <sz val="9"/>
            <color indexed="81"/>
            <rFont val="Tahoma"/>
            <family val="2"/>
          </rPr>
          <t>Kriterien für Vollständigkeits- und Vorprüfung auf Richtigkeit, wobei m) optional ist.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Biermann, Uwe</author>
  </authors>
  <commentList>
    <comment ref="B13" authorId="0" shapeId="0" xr:uid="{00000000-0006-0000-0B00-000001000000}">
      <text>
        <r>
          <rPr>
            <sz val="8"/>
            <color indexed="81"/>
            <rFont val="Segoe UI"/>
            <family val="2"/>
          </rPr>
          <t>Wird automatisch ausgefüllt, wenn das Tabellenblatt BSJ-Anmeldung ausgefüllt wird.</t>
        </r>
      </text>
    </comment>
    <comment ref="B16" authorId="0" shapeId="0" xr:uid="{00000000-0006-0000-0B00-000002000000}">
      <text>
        <r>
          <rPr>
            <sz val="8"/>
            <color indexed="81"/>
            <rFont val="Segoe UI"/>
            <family val="2"/>
          </rPr>
          <t>Wird automatisch ausgefüllt, wenn das Tabellenblatt BSJ-Anmeldung ausgefüllt wird.</t>
        </r>
      </text>
    </comment>
  </commentList>
</comments>
</file>

<file path=xl/sharedStrings.xml><?xml version="1.0" encoding="utf-8"?>
<sst xmlns="http://schemas.openxmlformats.org/spreadsheetml/2006/main" count="6492" uniqueCount="4013">
  <si>
    <t>Beginn der Dateneingabe</t>
  </si>
  <si>
    <t>Auswählen</t>
  </si>
  <si>
    <t>Beginn:</t>
  </si>
  <si>
    <t>Ende:</t>
  </si>
  <si>
    <t>Adressen</t>
  </si>
  <si>
    <t>Veranstalter:</t>
  </si>
  <si>
    <t>Ort:</t>
  </si>
  <si>
    <t>Sportverein</t>
  </si>
  <si>
    <t>Sportfachverband</t>
  </si>
  <si>
    <t>Oberbayern</t>
  </si>
  <si>
    <t>Niederbayern</t>
  </si>
  <si>
    <t>Oberpfalz</t>
  </si>
  <si>
    <t>Oberfranken</t>
  </si>
  <si>
    <t>Mittelfranken</t>
  </si>
  <si>
    <t>Unterfranken</t>
  </si>
  <si>
    <t>Schwaben</t>
  </si>
  <si>
    <t>Landesebene</t>
  </si>
  <si>
    <t>Bitte wählen</t>
  </si>
  <si>
    <t>BSJ Landesebene</t>
  </si>
  <si>
    <t>BSJ Altötting</t>
  </si>
  <si>
    <t>BSJ Deggendorf</t>
  </si>
  <si>
    <t>BSJ Amberg</t>
  </si>
  <si>
    <t>BSJ Bamberg</t>
  </si>
  <si>
    <t>BSJ Ansbach</t>
  </si>
  <si>
    <t>BSJ Aschaffenburg</t>
  </si>
  <si>
    <t>BSJ Aichach-Friedberg</t>
  </si>
  <si>
    <t>BSJ Bad Tölz/W.</t>
  </si>
  <si>
    <t>BSJ DGF-Landau</t>
  </si>
  <si>
    <t>BSJ Cham</t>
  </si>
  <si>
    <t>BSJ Bayreuth</t>
  </si>
  <si>
    <t>BSJ Erlangen</t>
  </si>
  <si>
    <t>BSJ Bad Kissingen</t>
  </si>
  <si>
    <t>BSJ Augsburg-Land</t>
  </si>
  <si>
    <t>BSJ Berchtesgadener L.</t>
  </si>
  <si>
    <t>BSJ Freyung-Grafenau</t>
  </si>
  <si>
    <t>BSJ Neumarkt</t>
  </si>
  <si>
    <t>BSJ Coburg</t>
  </si>
  <si>
    <t>BSJ Fürth</t>
  </si>
  <si>
    <t>BSJ Haßberge</t>
  </si>
  <si>
    <t>BSJ Augsburg-Stadt</t>
  </si>
  <si>
    <t>BSJ Dachau</t>
  </si>
  <si>
    <t>BSJ Kelheim</t>
  </si>
  <si>
    <t>BSJ Regensburg</t>
  </si>
  <si>
    <t>BSJ Forchheim</t>
  </si>
  <si>
    <t>BSJ Neustadt/Aisch</t>
  </si>
  <si>
    <t>BSJ Kitzingen</t>
  </si>
  <si>
    <t>BSJ Dillingen</t>
  </si>
  <si>
    <t>BSJ Ebersberg</t>
  </si>
  <si>
    <t>BSJ Landshut</t>
  </si>
  <si>
    <t>BSJ Schwandorf</t>
  </si>
  <si>
    <t>BSJ Hof</t>
  </si>
  <si>
    <t>BSJ Nürnberg Stadt</t>
  </si>
  <si>
    <t>BSJ Main/Spessart</t>
  </si>
  <si>
    <t>BSJ Donau-Ries</t>
  </si>
  <si>
    <t>BSJ Eichstätt</t>
  </si>
  <si>
    <t>BSJ Passau</t>
  </si>
  <si>
    <t>BSJ Tirschenreuth</t>
  </si>
  <si>
    <t>BSJ Kronach</t>
  </si>
  <si>
    <t>BSJ Nürnberger Land</t>
  </si>
  <si>
    <t>BSJ Miltenberg</t>
  </si>
  <si>
    <t>BSJ Günzburg</t>
  </si>
  <si>
    <t>BSJ Erding</t>
  </si>
  <si>
    <t>BSJ Regen</t>
  </si>
  <si>
    <t>BSJ Weiden</t>
  </si>
  <si>
    <t>BSJ Kulmbach</t>
  </si>
  <si>
    <t>BSJ Roth-Hilpolstein</t>
  </si>
  <si>
    <t>BSJ Rhön/Grabfeld</t>
  </si>
  <si>
    <t>BSJ Lindau</t>
  </si>
  <si>
    <t>BSJ Freising</t>
  </si>
  <si>
    <t>BSJ Rottal-Inn</t>
  </si>
  <si>
    <t>BSJ Lichtenfels</t>
  </si>
  <si>
    <t>BSJ Weißenburg/G.</t>
  </si>
  <si>
    <t>BSJ Schweinfurt</t>
  </si>
  <si>
    <t>BSJ Neu-Ulm</t>
  </si>
  <si>
    <t>BSJ Fürstenfeldbruck</t>
  </si>
  <si>
    <t>BSJ Straubing</t>
  </si>
  <si>
    <t>BSJ Wunsiedel</t>
  </si>
  <si>
    <t>BSJ Würzburg-Land</t>
  </si>
  <si>
    <t>BSJ Oberallgäu</t>
  </si>
  <si>
    <t>BSJ Garmisch-P.</t>
  </si>
  <si>
    <t>BSJ Würzburg-Stadt</t>
  </si>
  <si>
    <t>BSJ Ostallgäu</t>
  </si>
  <si>
    <t>BSJ Ingolstadt</t>
  </si>
  <si>
    <t>BSJ Unterallgäu</t>
  </si>
  <si>
    <t>BSJ Landsberg</t>
  </si>
  <si>
    <t>BSJ Miesbach</t>
  </si>
  <si>
    <t>BSJ Mühldorf</t>
  </si>
  <si>
    <t>BSJ München-Land</t>
  </si>
  <si>
    <t>BSJ Neuburg/Sch.</t>
  </si>
  <si>
    <t>BSJ Pfaffenhofen-Ilm</t>
  </si>
  <si>
    <t>BSJ Rosenheim</t>
  </si>
  <si>
    <t>BSJ Starnberg</t>
  </si>
  <si>
    <t>BSJ Traunstein</t>
  </si>
  <si>
    <t>BSJ Weilheim/Sch.</t>
  </si>
  <si>
    <t>PLZ</t>
  </si>
  <si>
    <t xml:space="preserve">Ort </t>
  </si>
  <si>
    <t>Bovec, Slowenien</t>
  </si>
  <si>
    <t>Auerbach</t>
  </si>
  <si>
    <t>Zinnowitz</t>
  </si>
  <si>
    <t>Dietges-Hilders</t>
  </si>
  <si>
    <t>Ronneburg</t>
  </si>
  <si>
    <t>Aschaffenburg</t>
  </si>
  <si>
    <t>Alzenau</t>
  </si>
  <si>
    <t>Großostheim</t>
  </si>
  <si>
    <t>Hösbach</t>
  </si>
  <si>
    <t>Goldbach (Unterfranken)</t>
  </si>
  <si>
    <t>Mömbris</t>
  </si>
  <si>
    <t>Obernburg am Main</t>
  </si>
  <si>
    <t>Karlstein am Main</t>
  </si>
  <si>
    <t>Kahl am Main</t>
  </si>
  <si>
    <t>Kleinostheim</t>
  </si>
  <si>
    <t>Haibach (Unterfranken)</t>
  </si>
  <si>
    <t>Stockstadt am Main</t>
  </si>
  <si>
    <t>Mainaschaff</t>
  </si>
  <si>
    <t>Elsenfeld</t>
  </si>
  <si>
    <t>Blankenbach</t>
  </si>
  <si>
    <t>Schöllkrippen</t>
  </si>
  <si>
    <t>Sommerkahl</t>
  </si>
  <si>
    <t>Westerngrund</t>
  </si>
  <si>
    <t>Geiselbach</t>
  </si>
  <si>
    <t>Kleinkahl</t>
  </si>
  <si>
    <t>Krombach (Unterfranken)</t>
  </si>
  <si>
    <t>Wiesen</t>
  </si>
  <si>
    <t>Sulzbach am Main</t>
  </si>
  <si>
    <t>Kleinwallstadt</t>
  </si>
  <si>
    <t>Hausen bei Aschaffenburg</t>
  </si>
  <si>
    <t>Niedernberg</t>
  </si>
  <si>
    <t>Laufach</t>
  </si>
  <si>
    <t>Leidersbach</t>
  </si>
  <si>
    <t>Mömlingen</t>
  </si>
  <si>
    <t>Bessenbach</t>
  </si>
  <si>
    <t>Waldaschaff</t>
  </si>
  <si>
    <t>Rothenbuch</t>
  </si>
  <si>
    <t>Eschau</t>
  </si>
  <si>
    <t>Glattbach</t>
  </si>
  <si>
    <t>Johannesberg</t>
  </si>
  <si>
    <t>Großwallstadt</t>
  </si>
  <si>
    <t>Heigenbrücken</t>
  </si>
  <si>
    <t>Heinrichsthal</t>
  </si>
  <si>
    <t>Heimbuchenthal</t>
  </si>
  <si>
    <t>Dammbach</t>
  </si>
  <si>
    <t>Mespelbrunn</t>
  </si>
  <si>
    <t>Sailauf</t>
  </si>
  <si>
    <t>Weibersbrunn</t>
  </si>
  <si>
    <t>Miltenberg</t>
  </si>
  <si>
    <t>Erlenbach am Main</t>
  </si>
  <si>
    <t>Klingenberg am Main</t>
  </si>
  <si>
    <t>Amorbach</t>
  </si>
  <si>
    <t>Großheubach</t>
  </si>
  <si>
    <t>Kleinheubach</t>
  </si>
  <si>
    <t>Rüdenau</t>
  </si>
  <si>
    <t>Laudenbach (Unterfranken)</t>
  </si>
  <si>
    <t>Bürgstadt</t>
  </si>
  <si>
    <t>Eichenbühl</t>
  </si>
  <si>
    <t>Neunkirchen (Unterfranken)</t>
  </si>
  <si>
    <t>Kirchzell</t>
  </si>
  <si>
    <t>Mönchberg</t>
  </si>
  <si>
    <t>Röllbach</t>
  </si>
  <si>
    <t>Schneeberg (Unterfranken)</t>
  </si>
  <si>
    <t>Weilbach</t>
  </si>
  <si>
    <t>Wörth am Main</t>
  </si>
  <si>
    <t>Weinheim</t>
  </si>
  <si>
    <t>München Altstadt-Lehel</t>
  </si>
  <si>
    <t>München Maxvorstadt</t>
  </si>
  <si>
    <t>München Ludwigsvorstadt-Isarvorstadt</t>
  </si>
  <si>
    <t>München Schwanthalerhöhe</t>
  </si>
  <si>
    <t>München Sendling</t>
  </si>
  <si>
    <t>München Schwabing-Freimann</t>
  </si>
  <si>
    <t>München Neuhausen-Nymphenburg</t>
  </si>
  <si>
    <t>München Moosach</t>
  </si>
  <si>
    <t>München Laim</t>
  </si>
  <si>
    <t>München Sendling-Westpark</t>
  </si>
  <si>
    <t>München Pasing-Obermenzing</t>
  </si>
  <si>
    <t>München Hadern</t>
  </si>
  <si>
    <t>München Schwabing-West</t>
  </si>
  <si>
    <t>München Milbertshofen-Am Hart</t>
  </si>
  <si>
    <t>München Feldmoching-Hasenbergl</t>
  </si>
  <si>
    <t>München Allach-Untermenzing</t>
  </si>
  <si>
    <t>München Aubing-Lochhausen-Langwied</t>
  </si>
  <si>
    <t>München Thalkirchen-Obersendling-Fürstenried-Forstenried-Solln</t>
  </si>
  <si>
    <t>München Ramersdorf-Perlach</t>
  </si>
  <si>
    <t>München Obergiesing</t>
  </si>
  <si>
    <t>München Au-Haidhausen</t>
  </si>
  <si>
    <t>München Untergiesing-Harlaching</t>
  </si>
  <si>
    <t>München Berg am Laim</t>
  </si>
  <si>
    <t>München Bogenhausen</t>
  </si>
  <si>
    <t>München Trudering-Riem</t>
  </si>
  <si>
    <t>Unterhaching</t>
  </si>
  <si>
    <t>Taufkirchen (München)</t>
  </si>
  <si>
    <t>Grünwald</t>
  </si>
  <si>
    <t>Oberhaching</t>
  </si>
  <si>
    <t>Pullach im Isartal</t>
  </si>
  <si>
    <t>Sauerlach</t>
  </si>
  <si>
    <t>Icking</t>
  </si>
  <si>
    <t>Neuried (München)</t>
  </si>
  <si>
    <t>Straßlach-Dingharting</t>
  </si>
  <si>
    <t>Baierbrunn</t>
  </si>
  <si>
    <t>Schäftlarn</t>
  </si>
  <si>
    <t>Germering</t>
  </si>
  <si>
    <t>Gauting</t>
  </si>
  <si>
    <t>Olching</t>
  </si>
  <si>
    <t>Planegg</t>
  </si>
  <si>
    <t>Krailling</t>
  </si>
  <si>
    <t>Gräfelfing</t>
  </si>
  <si>
    <t>Puchheim</t>
  </si>
  <si>
    <t>Gröbenzell</t>
  </si>
  <si>
    <t>Gilching</t>
  </si>
  <si>
    <t>Herrsching am Ammersee</t>
  </si>
  <si>
    <t>Maisach</t>
  </si>
  <si>
    <t>Eichenau</t>
  </si>
  <si>
    <t>Seefeld (Oberbayern)</t>
  </si>
  <si>
    <t>Weßling</t>
  </si>
  <si>
    <t>Wörthsee</t>
  </si>
  <si>
    <t>Alling</t>
  </si>
  <si>
    <t>Fürstenfeldbruck</t>
  </si>
  <si>
    <t>Inning am Ammersee</t>
  </si>
  <si>
    <t>Geltendorf</t>
  </si>
  <si>
    <t>Moorenweis</t>
  </si>
  <si>
    <t>Emmering</t>
  </si>
  <si>
    <t>Adelshofen (Oberbayern)</t>
  </si>
  <si>
    <t>Althegnenberg</t>
  </si>
  <si>
    <t>Eching am Ammersee</t>
  </si>
  <si>
    <t>Egenhofen</t>
  </si>
  <si>
    <t>Grafrath</t>
  </si>
  <si>
    <t>Hattenhofen (Bayern)</t>
  </si>
  <si>
    <t>Jesenwang</t>
  </si>
  <si>
    <t>Kottgeisering</t>
  </si>
  <si>
    <t>Landsberied</t>
  </si>
  <si>
    <t>Mammendorf</t>
  </si>
  <si>
    <t>Mittelstetten</t>
  </si>
  <si>
    <t>Oberschweinbach</t>
  </si>
  <si>
    <t>Schöngeising</t>
  </si>
  <si>
    <t>Steindorf</t>
  </si>
  <si>
    <t>Türkenfeld</t>
  </si>
  <si>
    <t>Starnberg</t>
  </si>
  <si>
    <t>Tutzing</t>
  </si>
  <si>
    <t>Berg (Starnberger See)</t>
  </si>
  <si>
    <t>Feldafing</t>
  </si>
  <si>
    <t>Pöcking</t>
  </si>
  <si>
    <t>Andechs</t>
  </si>
  <si>
    <t>Bernried am Starnberger See</t>
  </si>
  <si>
    <t>Weilheim in Oberbayern</t>
  </si>
  <si>
    <t>Penzberg</t>
  </si>
  <si>
    <t>Peißenberg</t>
  </si>
  <si>
    <t>Hohenpeißenberg</t>
  </si>
  <si>
    <t>Huglfing</t>
  </si>
  <si>
    <t>Oberhausen bei Peißenberg</t>
  </si>
  <si>
    <t>Antdorf</t>
  </si>
  <si>
    <t>Böbing</t>
  </si>
  <si>
    <t>Eberfing</t>
  </si>
  <si>
    <t>Habach</t>
  </si>
  <si>
    <t>Iffeldorf</t>
  </si>
  <si>
    <t>Obersöchering</t>
  </si>
  <si>
    <t>Pähl</t>
  </si>
  <si>
    <t>Polling bei Weilheim</t>
  </si>
  <si>
    <t>Raisting</t>
  </si>
  <si>
    <t>Rottenbuch</t>
  </si>
  <si>
    <t>Seeshaupt</t>
  </si>
  <si>
    <t>Sindelsdorf</t>
  </si>
  <si>
    <t>Wessobrunn</t>
  </si>
  <si>
    <t>Wielenbach</t>
  </si>
  <si>
    <t>Wildsteig</t>
  </si>
  <si>
    <t>Murnau am Staffelsee</t>
  </si>
  <si>
    <t>Riegsee</t>
  </si>
  <si>
    <t>Seehausen am Staffelsee</t>
  </si>
  <si>
    <t>Spatzenhausen</t>
  </si>
  <si>
    <t>Kochel am See</t>
  </si>
  <si>
    <t>Bad Kohlgrub</t>
  </si>
  <si>
    <t>Bad Bayersoien</t>
  </si>
  <si>
    <t>Eglfing</t>
  </si>
  <si>
    <t>Eschenlohe</t>
  </si>
  <si>
    <t>Großweil</t>
  </si>
  <si>
    <t>Schlehdorf</t>
  </si>
  <si>
    <t>Ohlstadt</t>
  </si>
  <si>
    <t>Saulgrub</t>
  </si>
  <si>
    <t>Schwaigen</t>
  </si>
  <si>
    <t>Uffing am Staffelsee</t>
  </si>
  <si>
    <t>Garmisch-Partenkirchen</t>
  </si>
  <si>
    <t>Krün</t>
  </si>
  <si>
    <t>Mittenwald</t>
  </si>
  <si>
    <t>Oberammergau</t>
  </si>
  <si>
    <t>Ettal</t>
  </si>
  <si>
    <t>Farchant</t>
  </si>
  <si>
    <t>Grainau</t>
  </si>
  <si>
    <t>Oberau</t>
  </si>
  <si>
    <t>Unterammergau</t>
  </si>
  <si>
    <t>Wallgau</t>
  </si>
  <si>
    <t>Wolfratshausen</t>
  </si>
  <si>
    <t>Geretsried</t>
  </si>
  <si>
    <t>Münsing</t>
  </si>
  <si>
    <t>Egling</t>
  </si>
  <si>
    <t>Eurasburg (Oberbayern)</t>
  </si>
  <si>
    <t>Königsdorf</t>
  </si>
  <si>
    <t>Rosenheim</t>
  </si>
  <si>
    <t>Bad Aibling</t>
  </si>
  <si>
    <t>Bruckmühl</t>
  </si>
  <si>
    <t>Kolbermoor</t>
  </si>
  <si>
    <t>Raubling</t>
  </si>
  <si>
    <t>Stephanskirchen</t>
  </si>
  <si>
    <t>Bad Feilnbach</t>
  </si>
  <si>
    <t>Oberaudorf</t>
  </si>
  <si>
    <t>Riedering</t>
  </si>
  <si>
    <t>Kiefersfelden</t>
  </si>
  <si>
    <t>Bad Endorf</t>
  </si>
  <si>
    <t>Brannenburg</t>
  </si>
  <si>
    <t>Rohrdorf am Inn</t>
  </si>
  <si>
    <t>Tuntenhausen</t>
  </si>
  <si>
    <t>Großkarolinenfeld</t>
  </si>
  <si>
    <t>Frasdorf</t>
  </si>
  <si>
    <t>Neubeuern</t>
  </si>
  <si>
    <t>Obing</t>
  </si>
  <si>
    <t>Samerberg</t>
  </si>
  <si>
    <t>Amerang</t>
  </si>
  <si>
    <t>Eggstätt</t>
  </si>
  <si>
    <t>Flintsbach am Inn</t>
  </si>
  <si>
    <t>Halfing</t>
  </si>
  <si>
    <t>Höslwang</t>
  </si>
  <si>
    <t>Nußdorf am Inn</t>
  </si>
  <si>
    <t>Pittenhart</t>
  </si>
  <si>
    <t>Prutting</t>
  </si>
  <si>
    <t>Schechen</t>
  </si>
  <si>
    <t>Schonstett</t>
  </si>
  <si>
    <t>Söchtenau</t>
  </si>
  <si>
    <t>Prien am Chiemsee</t>
  </si>
  <si>
    <t>Chiemsee</t>
  </si>
  <si>
    <t>Grassau</t>
  </si>
  <si>
    <t>Staudach-Egerndach</t>
  </si>
  <si>
    <t>Aschau im Chiemgau</t>
  </si>
  <si>
    <t>Bernau am Chiemsee</t>
  </si>
  <si>
    <t>Übersee</t>
  </si>
  <si>
    <t>Reit im Winkl</t>
  </si>
  <si>
    <t>Unterwössen</t>
  </si>
  <si>
    <t>Marquartstein</t>
  </si>
  <si>
    <t>Rimsting</t>
  </si>
  <si>
    <t>Breitbrunn am Chiemsee</t>
  </si>
  <si>
    <t>Gstadt am Chiemsee</t>
  </si>
  <si>
    <t>Schleching</t>
  </si>
  <si>
    <t>Traunstein</t>
  </si>
  <si>
    <t>Traunreut</t>
  </si>
  <si>
    <t>Trostberg</t>
  </si>
  <si>
    <t>Siegsdorf</t>
  </si>
  <si>
    <t>Teisendorf</t>
  </si>
  <si>
    <t>Ruhpolding</t>
  </si>
  <si>
    <t>Waging am See</t>
  </si>
  <si>
    <t>Kirchanschöring</t>
  </si>
  <si>
    <t>Inzell</t>
  </si>
  <si>
    <t>Chieming</t>
  </si>
  <si>
    <t>Tacherting</t>
  </si>
  <si>
    <t>Bergen (Chiemgau)</t>
  </si>
  <si>
    <t>Palling</t>
  </si>
  <si>
    <t>Altenmarkt an der Alz</t>
  </si>
  <si>
    <t>Grabenstätt</t>
  </si>
  <si>
    <t>Seeon-Seebruck</t>
  </si>
  <si>
    <t>Kienberg</t>
  </si>
  <si>
    <t>Surberg</t>
  </si>
  <si>
    <t>Nußdorf (Chiemgau)</t>
  </si>
  <si>
    <t>Petting</t>
  </si>
  <si>
    <t>Taching am See</t>
  </si>
  <si>
    <t>Vachendorf</t>
  </si>
  <si>
    <t>Wonneberg</t>
  </si>
  <si>
    <t>Freilassing</t>
  </si>
  <si>
    <t>Ainring</t>
  </si>
  <si>
    <t>Laufen (Salzach)</t>
  </si>
  <si>
    <t>Fridolfing</t>
  </si>
  <si>
    <t>Saaldorf-Surheim</t>
  </si>
  <si>
    <t>Bad Reichenhall</t>
  </si>
  <si>
    <t>Piding</t>
  </si>
  <si>
    <t>Anger</t>
  </si>
  <si>
    <t>Bayerisch Gmain</t>
  </si>
  <si>
    <t>Schneizlreuth</t>
  </si>
  <si>
    <t>Berchtesgaden</t>
  </si>
  <si>
    <t>Schönau am Königssee</t>
  </si>
  <si>
    <t>Bischofswiesen</t>
  </si>
  <si>
    <t>Ramsau bei Berchtesgaden</t>
  </si>
  <si>
    <t>Marktschellenberg</t>
  </si>
  <si>
    <t>Wasserburg am Inn</t>
  </si>
  <si>
    <t>Haag in Oberbayern</t>
  </si>
  <si>
    <t>Kirchdorf bei Haag</t>
  </si>
  <si>
    <t>Schnaitsee</t>
  </si>
  <si>
    <t>Edling</t>
  </si>
  <si>
    <t>Gars am Inn</t>
  </si>
  <si>
    <t>Pfaffing</t>
  </si>
  <si>
    <t>Rott am Inn</t>
  </si>
  <si>
    <t>Albaching</t>
  </si>
  <si>
    <t>Babensham</t>
  </si>
  <si>
    <t>Eiselfing</t>
  </si>
  <si>
    <t>Emmering (Landkreis Ebersberg)</t>
  </si>
  <si>
    <t>Frauenneuharting</t>
  </si>
  <si>
    <t>Griesstätt</t>
  </si>
  <si>
    <t>Maitenbeth</t>
  </si>
  <si>
    <t>Ramerberg</t>
  </si>
  <si>
    <t>Rechtmehring</t>
  </si>
  <si>
    <t>Soyen</t>
  </si>
  <si>
    <t>Unterreit</t>
  </si>
  <si>
    <t>Vogtareuth</t>
  </si>
  <si>
    <t>Holzkirchen (Oberbayern)</t>
  </si>
  <si>
    <t>Feldkirchen-Westerham</t>
  </si>
  <si>
    <t>Dietramszell</t>
  </si>
  <si>
    <t>Otterfing</t>
  </si>
  <si>
    <t>Valley</t>
  </si>
  <si>
    <t>Warngau</t>
  </si>
  <si>
    <t>Weyarn</t>
  </si>
  <si>
    <t>Bad Tölz</t>
  </si>
  <si>
    <t>Wackersberg</t>
  </si>
  <si>
    <t>Lenggries</t>
  </si>
  <si>
    <t>Waakirchen</t>
  </si>
  <si>
    <t>Bad Heilbrunn</t>
  </si>
  <si>
    <t>Benediktbeuern</t>
  </si>
  <si>
    <t>Bichl</t>
  </si>
  <si>
    <t>Gaißach</t>
  </si>
  <si>
    <t>Jachenau</t>
  </si>
  <si>
    <t>Greiling</t>
  </si>
  <si>
    <t>Reichersbeuern</t>
  </si>
  <si>
    <t>Sachsenkam</t>
  </si>
  <si>
    <t>Tegernsee</t>
  </si>
  <si>
    <t>Rottach-Egern</t>
  </si>
  <si>
    <t>Gmund am Tegernsee</t>
  </si>
  <si>
    <t>Bad Wiessee</t>
  </si>
  <si>
    <t>Kreuth</t>
  </si>
  <si>
    <t>Miesbach</t>
  </si>
  <si>
    <t>Schliersee</t>
  </si>
  <si>
    <t>Fischbachau</t>
  </si>
  <si>
    <t>Hausham</t>
  </si>
  <si>
    <t>Bayrischzell</t>
  </si>
  <si>
    <t>Irschenberg</t>
  </si>
  <si>
    <t>Landshut</t>
  </si>
  <si>
    <t>Landshut Ergolding</t>
  </si>
  <si>
    <t>Mainburg</t>
  </si>
  <si>
    <t>Essenbach</t>
  </si>
  <si>
    <t>Rottenburg an der Laaber</t>
  </si>
  <si>
    <t>Ergoldsbach</t>
  </si>
  <si>
    <t>Mallersdorf-Pfaffenberg</t>
  </si>
  <si>
    <t>Schierling</t>
  </si>
  <si>
    <t>Au in der Hallertau</t>
  </si>
  <si>
    <t>Pfeffenhausen</t>
  </si>
  <si>
    <t>Bruckberg (Niederbayern)</t>
  </si>
  <si>
    <t>Laberweinting</t>
  </si>
  <si>
    <t>Langquaid</t>
  </si>
  <si>
    <t>Neufahrn in Niederbayern</t>
  </si>
  <si>
    <t>Aiglsbach</t>
  </si>
  <si>
    <t>Attenhofen</t>
  </si>
  <si>
    <t>Bayerbach bei Ergoldsbach</t>
  </si>
  <si>
    <t>Elsendorf</t>
  </si>
  <si>
    <t>Furth (Niederbayern)</t>
  </si>
  <si>
    <t>Herrngiersdorf</t>
  </si>
  <si>
    <t>Hohenthann</t>
  </si>
  <si>
    <t>Niederaichbach</t>
  </si>
  <si>
    <t>Obersüßbach</t>
  </si>
  <si>
    <t>Postau</t>
  </si>
  <si>
    <t>Rudelzhausen</t>
  </si>
  <si>
    <t>Volkenschwand</t>
  </si>
  <si>
    <t>Weihmichl</t>
  </si>
  <si>
    <t>Wörth an der Isar</t>
  </si>
  <si>
    <t>Dingolfing</t>
  </si>
  <si>
    <t>Vilsbiburg</t>
  </si>
  <si>
    <t>Gangkofen</t>
  </si>
  <si>
    <t>Geisenhausen</t>
  </si>
  <si>
    <t>Velden (Vils)</t>
  </si>
  <si>
    <t>Mengkofen</t>
  </si>
  <si>
    <t>Bodenkirchen</t>
  </si>
  <si>
    <t>Frontenhausen</t>
  </si>
  <si>
    <t>Marklkofen</t>
  </si>
  <si>
    <t>Moosthenning</t>
  </si>
  <si>
    <t>Adlkofen</t>
  </si>
  <si>
    <t>Aham</t>
  </si>
  <si>
    <t>Altfraunhofen</t>
  </si>
  <si>
    <t>Baierbach</t>
  </si>
  <si>
    <t>Buch am Erlbach</t>
  </si>
  <si>
    <t>Eching (Kreis Landshut)</t>
  </si>
  <si>
    <t>Gerzen</t>
  </si>
  <si>
    <t>Schalkham</t>
  </si>
  <si>
    <t>Gottfrieding</t>
  </si>
  <si>
    <t>Kröning</t>
  </si>
  <si>
    <t>Loiching</t>
  </si>
  <si>
    <t>Neufraunhofen</t>
  </si>
  <si>
    <t>Niederviehbach</t>
  </si>
  <si>
    <t>Tiefenbach bei Landshut</t>
  </si>
  <si>
    <t>Vilsheim</t>
  </si>
  <si>
    <t>Weng</t>
  </si>
  <si>
    <t>Wurmsham</t>
  </si>
  <si>
    <t>Eggenfelden</t>
  </si>
  <si>
    <t>Massing</t>
  </si>
  <si>
    <t>Falkenberg (Niederbayern)</t>
  </si>
  <si>
    <t>Rimbach (Niederbayern)</t>
  </si>
  <si>
    <t>Wurmannsquick</t>
  </si>
  <si>
    <t>Hebertsfelden</t>
  </si>
  <si>
    <t>Malgersdorf</t>
  </si>
  <si>
    <t>Mitterskirchen</t>
  </si>
  <si>
    <t>Schönau (Rottal)</t>
  </si>
  <si>
    <t>Unterdietfurt</t>
  </si>
  <si>
    <t>Pfarrkirchen</t>
  </si>
  <si>
    <t>Simbach am Inn</t>
  </si>
  <si>
    <t>Bad Birnbach</t>
  </si>
  <si>
    <t>Reut</t>
  </si>
  <si>
    <t>Tann (Niederbayern)</t>
  </si>
  <si>
    <t>Zeilarn</t>
  </si>
  <si>
    <t>Triftern</t>
  </si>
  <si>
    <t>Kirchdorf am Inn</t>
  </si>
  <si>
    <t>Dietersburg</t>
  </si>
  <si>
    <t>Johanniskirchen</t>
  </si>
  <si>
    <t>Wittibreut</t>
  </si>
  <si>
    <t>Egglham</t>
  </si>
  <si>
    <t>Julbach</t>
  </si>
  <si>
    <t>Postmünster</t>
  </si>
  <si>
    <t>Dorfen</t>
  </si>
  <si>
    <t>Inning am Holz</t>
  </si>
  <si>
    <t>Taufkirchen (Vils)</t>
  </si>
  <si>
    <t>Obertaufkirchen</t>
  </si>
  <si>
    <t>Schwindegg</t>
  </si>
  <si>
    <t>Isen</t>
  </si>
  <si>
    <t>Sankt Wolfgang</t>
  </si>
  <si>
    <t>Buchbach</t>
  </si>
  <si>
    <t>Heldenstein</t>
  </si>
  <si>
    <t>Rattenkirchen</t>
  </si>
  <si>
    <t>Hohenpolding</t>
  </si>
  <si>
    <t>Kirchberg (Oberbayern)</t>
  </si>
  <si>
    <t>Lengdorf</t>
  </si>
  <si>
    <t>Reichertsheim</t>
  </si>
  <si>
    <t>Steinkirchen (Oberbayern)</t>
  </si>
  <si>
    <t>Mühldorf am Inn</t>
  </si>
  <si>
    <t>Waldkraiburg</t>
  </si>
  <si>
    <t>Burghausen</t>
  </si>
  <si>
    <t>Lohkirchen</t>
  </si>
  <si>
    <t>Neumarkt-Sankt Veit</t>
  </si>
  <si>
    <t>Niederbergkirchen</t>
  </si>
  <si>
    <t>Niedertaufkirchen</t>
  </si>
  <si>
    <t>Altötting</t>
  </si>
  <si>
    <t>Burgkirchen an der Alz</t>
  </si>
  <si>
    <t>Erharting</t>
  </si>
  <si>
    <t>Töging am Inn</t>
  </si>
  <si>
    <t>Garching an der Alz</t>
  </si>
  <si>
    <t>Neuötting</t>
  </si>
  <si>
    <t>Tittmoning</t>
  </si>
  <si>
    <t>Haiming</t>
  </si>
  <si>
    <t>Marktl</t>
  </si>
  <si>
    <t>Stammham am Inn</t>
  </si>
  <si>
    <t>Ampfing</t>
  </si>
  <si>
    <t>Zangberg</t>
  </si>
  <si>
    <t>Winhöring</t>
  </si>
  <si>
    <t>Aschau am Inn</t>
  </si>
  <si>
    <t>Egglkofen</t>
  </si>
  <si>
    <t>Emmerting</t>
  </si>
  <si>
    <t>Engelsberg</t>
  </si>
  <si>
    <t>Feichten an der Alz</t>
  </si>
  <si>
    <t>Geratskirchen</t>
  </si>
  <si>
    <t>Halsbach</t>
  </si>
  <si>
    <t>Jettenbach (Oberbayern)</t>
  </si>
  <si>
    <t>Kastl</t>
  </si>
  <si>
    <t>Kirchweidach</t>
  </si>
  <si>
    <t>Tyrlaching</t>
  </si>
  <si>
    <t>Kraiburg am Inn</t>
  </si>
  <si>
    <t>Mehring</t>
  </si>
  <si>
    <t>Mettenheim (Bayern)</t>
  </si>
  <si>
    <t>Oberbergkirchen</t>
  </si>
  <si>
    <t>Oberneukirchen</t>
  </si>
  <si>
    <t>Erlbach</t>
  </si>
  <si>
    <t>Perach</t>
  </si>
  <si>
    <t>Pleiskirchen</t>
  </si>
  <si>
    <t>Polling bei Mühldorf am Inn</t>
  </si>
  <si>
    <t>Reischach</t>
  </si>
  <si>
    <t>Schönberg (Oberbayern)</t>
  </si>
  <si>
    <t>Taufkirchen (Mühldorf am Inn)</t>
  </si>
  <si>
    <t>Teising</t>
  </si>
  <si>
    <t>Tüßling</t>
  </si>
  <si>
    <t>Unterneukirchen</t>
  </si>
  <si>
    <t>Ingolstadt</t>
  </si>
  <si>
    <t>Eichstätt</t>
  </si>
  <si>
    <t>Manching</t>
  </si>
  <si>
    <t>Gaimersheim</t>
  </si>
  <si>
    <t>Reichertshofen</t>
  </si>
  <si>
    <t>Vohburg an der Donau</t>
  </si>
  <si>
    <t>Kösching</t>
  </si>
  <si>
    <t>Stammham bei Ingolstadt</t>
  </si>
  <si>
    <t>Denkendorf (Oberbayern)</t>
  </si>
  <si>
    <t>Großmehring</t>
  </si>
  <si>
    <t>Lenting</t>
  </si>
  <si>
    <t>Pförring</t>
  </si>
  <si>
    <t>Baar-Ebenhausen</t>
  </si>
  <si>
    <t>Kipfenberg</t>
  </si>
  <si>
    <t>Adelschlag</t>
  </si>
  <si>
    <t>Böhmfeld</t>
  </si>
  <si>
    <t>Buxheim</t>
  </si>
  <si>
    <t>Egweil</t>
  </si>
  <si>
    <t>Eitensheim</t>
  </si>
  <si>
    <t>Ernsgaden</t>
  </si>
  <si>
    <t>Hepberg</t>
  </si>
  <si>
    <t>Hitzhofen</t>
  </si>
  <si>
    <t>Karlskron</t>
  </si>
  <si>
    <t>Kinding</t>
  </si>
  <si>
    <t>Münchsmünster</t>
  </si>
  <si>
    <t>Nassenfels</t>
  </si>
  <si>
    <t>Oberdolling</t>
  </si>
  <si>
    <t>Pollenfeld</t>
  </si>
  <si>
    <t>Schernfeld</t>
  </si>
  <si>
    <t>Titting</t>
  </si>
  <si>
    <t>Walting</t>
  </si>
  <si>
    <t>Wettstetten</t>
  </si>
  <si>
    <t>Dachau</t>
  </si>
  <si>
    <t>Markt Indersdorf</t>
  </si>
  <si>
    <t>Bergkirchen</t>
  </si>
  <si>
    <t>Odelzhausen</t>
  </si>
  <si>
    <t>Pfaffenhofen an der Glonn</t>
  </si>
  <si>
    <t>Petershausen</t>
  </si>
  <si>
    <t>Hebertshausen</t>
  </si>
  <si>
    <t>Röhrmoos</t>
  </si>
  <si>
    <t>Schwabhausen (Oberbayern)</t>
  </si>
  <si>
    <t>Altomünster</t>
  </si>
  <si>
    <t>Erdweg</t>
  </si>
  <si>
    <t>Sulzemoos</t>
  </si>
  <si>
    <t>Vierkirchen</t>
  </si>
  <si>
    <t>Weichs</t>
  </si>
  <si>
    <t>Pfaffenhofen an der Ilm</t>
  </si>
  <si>
    <t>Hettenshausen</t>
  </si>
  <si>
    <t>Wolnzach</t>
  </si>
  <si>
    <t>Geisenfeld</t>
  </si>
  <si>
    <t>Reichertshausen</t>
  </si>
  <si>
    <t>Rohrbach (Ilm)</t>
  </si>
  <si>
    <t>Scheyern</t>
  </si>
  <si>
    <t>Schweitenkirchen</t>
  </si>
  <si>
    <t>Gerolsbach</t>
  </si>
  <si>
    <t>Ilmmünster</t>
  </si>
  <si>
    <t>Jetzendorf</t>
  </si>
  <si>
    <t>Paunzhausen</t>
  </si>
  <si>
    <t>Pörnbach</t>
  </si>
  <si>
    <t>Freising</t>
  </si>
  <si>
    <t>Moosburg an der Isar</t>
  </si>
  <si>
    <t>Neufahrn bei Freising</t>
  </si>
  <si>
    <t>Eching (Landkreis Freising)</t>
  </si>
  <si>
    <t>Allershausen</t>
  </si>
  <si>
    <t>Attenkirchen</t>
  </si>
  <si>
    <t>Wolfersdorf</t>
  </si>
  <si>
    <t>Nandlstadt</t>
  </si>
  <si>
    <t>Hallbergmoos</t>
  </si>
  <si>
    <t>Kranzberg</t>
  </si>
  <si>
    <t>Zolling</t>
  </si>
  <si>
    <t>Gammelsdorf</t>
  </si>
  <si>
    <t>Haag an der Amper</t>
  </si>
  <si>
    <t>Hohenkammer</t>
  </si>
  <si>
    <t>Hörgertshausen</t>
  </si>
  <si>
    <t>Kirchdorf an der Amper</t>
  </si>
  <si>
    <t>Langenbach (Oberbayern)</t>
  </si>
  <si>
    <t>Marzling</t>
  </si>
  <si>
    <t>Mauern</t>
  </si>
  <si>
    <t>Erding</t>
  </si>
  <si>
    <t>Oberding</t>
  </si>
  <si>
    <t>Fraunberg</t>
  </si>
  <si>
    <t>Moosinning</t>
  </si>
  <si>
    <t>Wartenberg (Oberbayern)</t>
  </si>
  <si>
    <t>Wörth (Landkreis Erding)</t>
  </si>
  <si>
    <t>Berglern</t>
  </si>
  <si>
    <t>Bockhorn (Oberbayern)</t>
  </si>
  <si>
    <t>Eitting</t>
  </si>
  <si>
    <t>Finsing</t>
  </si>
  <si>
    <t>Langenpreising</t>
  </si>
  <si>
    <t>Neuching</t>
  </si>
  <si>
    <t>Walpertskirchen</t>
  </si>
  <si>
    <t>Ottobrunn</t>
  </si>
  <si>
    <t>Hohenbrunn</t>
  </si>
  <si>
    <t>Haar</t>
  </si>
  <si>
    <t>Kirchheim bei München</t>
  </si>
  <si>
    <t>Ebersberg</t>
  </si>
  <si>
    <t>Bruck (Oberbayern)</t>
  </si>
  <si>
    <t>Grafing bei München</t>
  </si>
  <si>
    <t>Markt Schwaben</t>
  </si>
  <si>
    <t>Ottenhofen</t>
  </si>
  <si>
    <t>Neubiberg</t>
  </si>
  <si>
    <t>Poing</t>
  </si>
  <si>
    <t>Vaterstetten</t>
  </si>
  <si>
    <t>Zorneding</t>
  </si>
  <si>
    <t>Aschheim</t>
  </si>
  <si>
    <t>Kirchseeon</t>
  </si>
  <si>
    <t>Aßling</t>
  </si>
  <si>
    <t>Feldkirchen (München)</t>
  </si>
  <si>
    <t>Baiern</t>
  </si>
  <si>
    <t>Glonn</t>
  </si>
  <si>
    <t>Grasbrunn</t>
  </si>
  <si>
    <t>Höhenkirchen-Siegertsbrunn</t>
  </si>
  <si>
    <t>Putzbrunn</t>
  </si>
  <si>
    <t>Steinhöring</t>
  </si>
  <si>
    <t>Anzing</t>
  </si>
  <si>
    <t>Brunnthal</t>
  </si>
  <si>
    <t>Pliening</t>
  </si>
  <si>
    <t>Aying</t>
  </si>
  <si>
    <t>Buch am Buchrain</t>
  </si>
  <si>
    <t>Egmating</t>
  </si>
  <si>
    <t>Forstern</t>
  </si>
  <si>
    <t>Forstinning</t>
  </si>
  <si>
    <t>Hohenlinden</t>
  </si>
  <si>
    <t>Moosach</t>
  </si>
  <si>
    <t>Oberpframmern</t>
  </si>
  <si>
    <t>Pastetten</t>
  </si>
  <si>
    <t>Unterschleißheim</t>
  </si>
  <si>
    <t>Ismaning</t>
  </si>
  <si>
    <t>Garching bei München</t>
  </si>
  <si>
    <t>Karlsfeld</t>
  </si>
  <si>
    <t>Oberschleißheim</t>
  </si>
  <si>
    <t>Unterföhring</t>
  </si>
  <si>
    <t>Fahrenzhausen</t>
  </si>
  <si>
    <t>Haimhausen</t>
  </si>
  <si>
    <t>Augsburg Innenstadt</t>
  </si>
  <si>
    <t>Augsburg Oberhausen</t>
  </si>
  <si>
    <t>Augsburg Bärenkeller</t>
  </si>
  <si>
    <t>Augsburg Kriegshaber</t>
  </si>
  <si>
    <t>Augsburg Pfersee</t>
  </si>
  <si>
    <t>Augsburg Antonsviertel</t>
  </si>
  <si>
    <t>Augsburg Hochfeld</t>
  </si>
  <si>
    <t>Augsburg Universitätsviertel</t>
  </si>
  <si>
    <t>Augsburg Spickel-Herrenbach</t>
  </si>
  <si>
    <t>Augsburg Hochzoll</t>
  </si>
  <si>
    <t>Augsburg Lechhausen</t>
  </si>
  <si>
    <t>Augsburg Firnhaberau</t>
  </si>
  <si>
    <t>Augsburg Hammerschmiede</t>
  </si>
  <si>
    <t>Augsburg Haunstetten-Siebenbrunn</t>
  </si>
  <si>
    <t>Augsburg Bergheim</t>
  </si>
  <si>
    <t>Augsburg Göggingen</t>
  </si>
  <si>
    <t>Augsburg Inningen</t>
  </si>
  <si>
    <t>Friedberg (Bayern)</t>
  </si>
  <si>
    <t>Königsbrunn</t>
  </si>
  <si>
    <t>Neusäß</t>
  </si>
  <si>
    <t>Gersthofen</t>
  </si>
  <si>
    <t>Krumbach (Schwaben)</t>
  </si>
  <si>
    <t>Stadtbergen</t>
  </si>
  <si>
    <t>Bobingen</t>
  </si>
  <si>
    <t>Meitingen</t>
  </si>
  <si>
    <t>Mering</t>
  </si>
  <si>
    <t>Diedorf (Bayern)</t>
  </si>
  <si>
    <t>Dinkelscherben</t>
  </si>
  <si>
    <t>Kissing</t>
  </si>
  <si>
    <t>Zusmarshausen</t>
  </si>
  <si>
    <t>Affing</t>
  </si>
  <si>
    <t>Aindling</t>
  </si>
  <si>
    <t>Todtenweis</t>
  </si>
  <si>
    <t>Altenmünster</t>
  </si>
  <si>
    <t>Dasing</t>
  </si>
  <si>
    <t>Gablingen</t>
  </si>
  <si>
    <t>Gessertshausen</t>
  </si>
  <si>
    <t>Langweid am Lech</t>
  </si>
  <si>
    <t>Heretsried</t>
  </si>
  <si>
    <t>Welden</t>
  </si>
  <si>
    <t>Thannhausen</t>
  </si>
  <si>
    <t>Ziemetshausen</t>
  </si>
  <si>
    <t>Neuburg an der Kammel</t>
  </si>
  <si>
    <t>Adelsried</t>
  </si>
  <si>
    <t>Aichen</t>
  </si>
  <si>
    <t>Aletshausen</t>
  </si>
  <si>
    <t>Waltenhausen</t>
  </si>
  <si>
    <t>Aystetten</t>
  </si>
  <si>
    <t>Balzhausen</t>
  </si>
  <si>
    <t>Biberbach</t>
  </si>
  <si>
    <t>Bonstetten</t>
  </si>
  <si>
    <t>Breitenthal (Schwaben)</t>
  </si>
  <si>
    <t>Deisenhausen</t>
  </si>
  <si>
    <t>Ebershausen</t>
  </si>
  <si>
    <t>Egling an der Paar</t>
  </si>
  <si>
    <t>Emersacker</t>
  </si>
  <si>
    <t>Eurasburg (Schwaben)</t>
  </si>
  <si>
    <t>Horgau</t>
  </si>
  <si>
    <t>Kettershausen</t>
  </si>
  <si>
    <t>Kutzenhausen</t>
  </si>
  <si>
    <t>Laugna</t>
  </si>
  <si>
    <t>Merching</t>
  </si>
  <si>
    <t>Münsterhausen</t>
  </si>
  <si>
    <t>Kleinaitingen</t>
  </si>
  <si>
    <t>Oberottmarshausen</t>
  </si>
  <si>
    <t>Rehling</t>
  </si>
  <si>
    <t>Ried</t>
  </si>
  <si>
    <t>Schmiechen</t>
  </si>
  <si>
    <t>Ursberg</t>
  </si>
  <si>
    <t>Ustersbach</t>
  </si>
  <si>
    <t>Wehringen</t>
  </si>
  <si>
    <t>Wiesenbach (Schwaben)</t>
  </si>
  <si>
    <t>Schrobenhausen</t>
  </si>
  <si>
    <t>Aichach</t>
  </si>
  <si>
    <t>Pöttmes</t>
  </si>
  <si>
    <t>Kühbach</t>
  </si>
  <si>
    <t>Hohenwart</t>
  </si>
  <si>
    <t>Adelzhausen</t>
  </si>
  <si>
    <t>Aresing</t>
  </si>
  <si>
    <t>Berg im Gau</t>
  </si>
  <si>
    <t>Brunnen</t>
  </si>
  <si>
    <t>Gachenbach</t>
  </si>
  <si>
    <t>Hilgertshausen-Tandern</t>
  </si>
  <si>
    <t>Hollenbach</t>
  </si>
  <si>
    <t>Inchenhofen</t>
  </si>
  <si>
    <t>Langenmosen</t>
  </si>
  <si>
    <t>Obergriesbach</t>
  </si>
  <si>
    <t>Petersdorf (Schwaben)</t>
  </si>
  <si>
    <t>Schiltberg</t>
  </si>
  <si>
    <t>Sielenbach</t>
  </si>
  <si>
    <t>Waidhofen</t>
  </si>
  <si>
    <t>Donauwörth</t>
  </si>
  <si>
    <t>Neuburg an der Donau</t>
  </si>
  <si>
    <t>Binswangen</t>
  </si>
  <si>
    <t>Villenbach</t>
  </si>
  <si>
    <t>Wertingen</t>
  </si>
  <si>
    <t>Zusamaltheim</t>
  </si>
  <si>
    <t>Rain (Lech)</t>
  </si>
  <si>
    <t>Rennertshofen</t>
  </si>
  <si>
    <t>Buttenwiesen</t>
  </si>
  <si>
    <t>Wemding</t>
  </si>
  <si>
    <t>Daiting</t>
  </si>
  <si>
    <t>Monheim (Schwaben)</t>
  </si>
  <si>
    <t>Harburg (Schwaben)</t>
  </si>
  <si>
    <t>Bissingen (Bayern)</t>
  </si>
  <si>
    <t>Tapfheim</t>
  </si>
  <si>
    <t>Asbach-Bäumenheim</t>
  </si>
  <si>
    <t>Burgheim</t>
  </si>
  <si>
    <t>Karlshuld</t>
  </si>
  <si>
    <t>Königsmoos</t>
  </si>
  <si>
    <t>Thierhaupten</t>
  </si>
  <si>
    <t>Bergheim (Oberbayern)</t>
  </si>
  <si>
    <t>Baar (Schwaben)</t>
  </si>
  <si>
    <t>Buchdorf</t>
  </si>
  <si>
    <t>Ehekirchen</t>
  </si>
  <si>
    <t>Ehingen (Kreis Augsburg)</t>
  </si>
  <si>
    <t>Ellgau</t>
  </si>
  <si>
    <t>Fünfstetten</t>
  </si>
  <si>
    <t>Genderkingen</t>
  </si>
  <si>
    <t>Holzheim (Donau-Ries)</t>
  </si>
  <si>
    <t>Huisheim</t>
  </si>
  <si>
    <t>Kaisheim</t>
  </si>
  <si>
    <t>Marxheim</t>
  </si>
  <si>
    <t>Mertingen</t>
  </si>
  <si>
    <t>Münster (Lech)</t>
  </si>
  <si>
    <t>Niederschönenfeld</t>
  </si>
  <si>
    <t>Allmannshofen</t>
  </si>
  <si>
    <t>Nordendorf</t>
  </si>
  <si>
    <t>Oberhausen bei Neuburg/Donau</t>
  </si>
  <si>
    <t>Oberndorf am Lech</t>
  </si>
  <si>
    <t>Otting</t>
  </si>
  <si>
    <t>Rohrenfels</t>
  </si>
  <si>
    <t>Rögling</t>
  </si>
  <si>
    <t>Tagmersheim</t>
  </si>
  <si>
    <t>Weichering</t>
  </si>
  <si>
    <t>Kühlenthal</t>
  </si>
  <si>
    <t>Westendorf (Kreis Augsburg)</t>
  </si>
  <si>
    <t>Wolferstadt</t>
  </si>
  <si>
    <t>Nördlingen</t>
  </si>
  <si>
    <t>Oettingen in Bayern</t>
  </si>
  <si>
    <t>Alerheim</t>
  </si>
  <si>
    <t>Amerdingen</t>
  </si>
  <si>
    <t>Forheim</t>
  </si>
  <si>
    <t>Auhausen</t>
  </si>
  <si>
    <t>Deiningen</t>
  </si>
  <si>
    <t>Ederheim</t>
  </si>
  <si>
    <t>Ehingen am Ries</t>
  </si>
  <si>
    <t>Fremdingen</t>
  </si>
  <si>
    <t>Hainsfarth</t>
  </si>
  <si>
    <t>Hohenaltheim</t>
  </si>
  <si>
    <t>Maihingen</t>
  </si>
  <si>
    <t>Marktoffingen</t>
  </si>
  <si>
    <t>Megesheim</t>
  </si>
  <si>
    <t>Mönchsdeggingen</t>
  </si>
  <si>
    <t>Möttingen</t>
  </si>
  <si>
    <t>Munningen</t>
  </si>
  <si>
    <t>Reimlingen</t>
  </si>
  <si>
    <t>Wallerstein</t>
  </si>
  <si>
    <t>Wechingen</t>
  </si>
  <si>
    <t>Buchloe</t>
  </si>
  <si>
    <t>Bad Wörishofen</t>
  </si>
  <si>
    <t>Schwabmünchen</t>
  </si>
  <si>
    <t>Ettringen (Wertach)</t>
  </si>
  <si>
    <t>Graben (Lechfeld)</t>
  </si>
  <si>
    <t>Klosterlechfeld</t>
  </si>
  <si>
    <t>Obermeitingen</t>
  </si>
  <si>
    <t>Untermeitingen</t>
  </si>
  <si>
    <t>Türkheim</t>
  </si>
  <si>
    <t>Großaitingen</t>
  </si>
  <si>
    <t>Fischach</t>
  </si>
  <si>
    <t>Langerringen</t>
  </si>
  <si>
    <t>Amberg (Unterallgäu)</t>
  </si>
  <si>
    <t>Hiltenfingen</t>
  </si>
  <si>
    <t>Hurlach</t>
  </si>
  <si>
    <t>Igling</t>
  </si>
  <si>
    <t>Jengen</t>
  </si>
  <si>
    <t>Lamerdingen</t>
  </si>
  <si>
    <t>Langenneufnach</t>
  </si>
  <si>
    <t>Markt Wald</t>
  </si>
  <si>
    <t>Mickhausen</t>
  </si>
  <si>
    <t>Mittelneufnach</t>
  </si>
  <si>
    <t>Oberostendorf</t>
  </si>
  <si>
    <t>Rammingen (Bayern)</t>
  </si>
  <si>
    <t>Scherstetten</t>
  </si>
  <si>
    <t>Tussenhausen</t>
  </si>
  <si>
    <t>Waal</t>
  </si>
  <si>
    <t>Walkertshofen</t>
  </si>
  <si>
    <t>Wiedergeltingen</t>
  </si>
  <si>
    <t>Landsberg am Lech</t>
  </si>
  <si>
    <t>Dießen am Ammersee</t>
  </si>
  <si>
    <t>Kaufering</t>
  </si>
  <si>
    <t>Utting am Ammersee</t>
  </si>
  <si>
    <t>Denklingen</t>
  </si>
  <si>
    <t>Eresing</t>
  </si>
  <si>
    <t>Finning</t>
  </si>
  <si>
    <t>Fuchstal</t>
  </si>
  <si>
    <t>Greifenberg</t>
  </si>
  <si>
    <t>Hofstetten (Oberbayern)</t>
  </si>
  <si>
    <t>Penzing (Bayern)</t>
  </si>
  <si>
    <t>Prittriching</t>
  </si>
  <si>
    <t>Pürgen</t>
  </si>
  <si>
    <t>Reichling</t>
  </si>
  <si>
    <t>Rott (Kreis Landsberg)</t>
  </si>
  <si>
    <t>Scheuring</t>
  </si>
  <si>
    <t>Schondorf am Ammersee</t>
  </si>
  <si>
    <t>Schwifting</t>
  </si>
  <si>
    <t>Thaining</t>
  </si>
  <si>
    <t>Unterdießen</t>
  </si>
  <si>
    <t>Vilgertshofen</t>
  </si>
  <si>
    <t>Weil (Oberbayern)</t>
  </si>
  <si>
    <t>Windach</t>
  </si>
  <si>
    <t>Schongau</t>
  </si>
  <si>
    <t>Peiting</t>
  </si>
  <si>
    <t>Altenstadt (Oberbayern)</t>
  </si>
  <si>
    <t>Apfeldorf</t>
  </si>
  <si>
    <t>Bernbeuren</t>
  </si>
  <si>
    <t>Burggen</t>
  </si>
  <si>
    <t>Hohenfurch</t>
  </si>
  <si>
    <t>Ingenried</t>
  </si>
  <si>
    <t>Kinsau</t>
  </si>
  <si>
    <t>Lechbruck am See</t>
  </si>
  <si>
    <t>Prem</t>
  </si>
  <si>
    <t>Schwabbruck</t>
  </si>
  <si>
    <t>Schwabsoien</t>
  </si>
  <si>
    <t>Steingaden</t>
  </si>
  <si>
    <t>Kempten</t>
  </si>
  <si>
    <t>Waltenhofen</t>
  </si>
  <si>
    <t>Altusried</t>
  </si>
  <si>
    <t>Pfronten</t>
  </si>
  <si>
    <t>Dietmannsried</t>
  </si>
  <si>
    <t>Oy-Mittelberg</t>
  </si>
  <si>
    <t>Durach</t>
  </si>
  <si>
    <t>Buchenberg</t>
  </si>
  <si>
    <t>Sulzberg</t>
  </si>
  <si>
    <t>Weitnau</t>
  </si>
  <si>
    <t>Nesselwang</t>
  </si>
  <si>
    <t>Wiggensbach</t>
  </si>
  <si>
    <t>Betzigau</t>
  </si>
  <si>
    <t>Haldenwang (Allgäu)</t>
  </si>
  <si>
    <t>Lauben (Oberallgäu)</t>
  </si>
  <si>
    <t>Rückholz</t>
  </si>
  <si>
    <t>Untrasried</t>
  </si>
  <si>
    <t>Wertach</t>
  </si>
  <si>
    <t>Wildpoldsried</t>
  </si>
  <si>
    <t>Immenstadt im Allgäu</t>
  </si>
  <si>
    <t>Ofterschwang</t>
  </si>
  <si>
    <t>Sonthofen</t>
  </si>
  <si>
    <t>Oberstaufen</t>
  </si>
  <si>
    <t>Balderschwang</t>
  </si>
  <si>
    <t>Bolsterlang</t>
  </si>
  <si>
    <t>Fischen im Allgäu</t>
  </si>
  <si>
    <t>Obermaiselstein</t>
  </si>
  <si>
    <t>Bad Hindelang</t>
  </si>
  <si>
    <t>Blaichach</t>
  </si>
  <si>
    <t>Burgberg im Allgäu</t>
  </si>
  <si>
    <t>Missen-Wilhams</t>
  </si>
  <si>
    <t>Rettenberg</t>
  </si>
  <si>
    <t>Oberstdorf</t>
  </si>
  <si>
    <t>Kaufbeuren</t>
  </si>
  <si>
    <t>Marktoberdorf</t>
  </si>
  <si>
    <t>Wald (Allgäu)</t>
  </si>
  <si>
    <t>Füssen</t>
  </si>
  <si>
    <t>Günzach</t>
  </si>
  <si>
    <t>Obergünzburg</t>
  </si>
  <si>
    <t>Eisenberg (Allgäu)</t>
  </si>
  <si>
    <t>Seeg</t>
  </si>
  <si>
    <t>Biessenhofen</t>
  </si>
  <si>
    <t>Halblech</t>
  </si>
  <si>
    <t>Schwangau</t>
  </si>
  <si>
    <t>Kraftisried</t>
  </si>
  <si>
    <t>Unterthingau</t>
  </si>
  <si>
    <t>Aitrang</t>
  </si>
  <si>
    <t>Baisweil</t>
  </si>
  <si>
    <t>Bidingen</t>
  </si>
  <si>
    <t>Eggenthal</t>
  </si>
  <si>
    <t>Friesenried</t>
  </si>
  <si>
    <t>Germaringen</t>
  </si>
  <si>
    <t>Görisried</t>
  </si>
  <si>
    <t>Hopferau</t>
  </si>
  <si>
    <t>Irsee</t>
  </si>
  <si>
    <t>Kaltental</t>
  </si>
  <si>
    <t>Osterzell</t>
  </si>
  <si>
    <t>Lengenwang</t>
  </si>
  <si>
    <t>Mauerstetten</t>
  </si>
  <si>
    <t>Pforzen</t>
  </si>
  <si>
    <t>Rieden bei Kaufbeuren</t>
  </si>
  <si>
    <t>Rieden am Forggensee</t>
  </si>
  <si>
    <t>Ronsberg</t>
  </si>
  <si>
    <t>Roßhaupten</t>
  </si>
  <si>
    <t>Ruderatshofen</t>
  </si>
  <si>
    <t>Rettenbach am Auerberg</t>
  </si>
  <si>
    <t>Stötten am Auerberg</t>
  </si>
  <si>
    <t>Stöttwang</t>
  </si>
  <si>
    <t>Westendorf (Allgäu)</t>
  </si>
  <si>
    <t>Memmingen</t>
  </si>
  <si>
    <t>Mindelheim</t>
  </si>
  <si>
    <t>Ottobeuren</t>
  </si>
  <si>
    <t>Babenhausen (Schwaben)</t>
  </si>
  <si>
    <t>Bad Grönenbach</t>
  </si>
  <si>
    <t>Markt Rettenbach</t>
  </si>
  <si>
    <t>Benningen (Allgäu)</t>
  </si>
  <si>
    <t>Böhen</t>
  </si>
  <si>
    <t>Boos (Schwaben)</t>
  </si>
  <si>
    <t>Breitenbrunn (Schwaben)</t>
  </si>
  <si>
    <t>Buxheim (Schwaben)</t>
  </si>
  <si>
    <t>Apfeltrach</t>
  </si>
  <si>
    <t>Dirlewang</t>
  </si>
  <si>
    <t>Egg an der Günz</t>
  </si>
  <si>
    <t>Eppishausen</t>
  </si>
  <si>
    <t>Erkheim</t>
  </si>
  <si>
    <t>Fellheim</t>
  </si>
  <si>
    <t>Hawangen</t>
  </si>
  <si>
    <t>Heimertingen</t>
  </si>
  <si>
    <t>Holzgünz</t>
  </si>
  <si>
    <t>Kammlach</t>
  </si>
  <si>
    <t>Kirchhaslach</t>
  </si>
  <si>
    <t>Kirchheim in Schwaben</t>
  </si>
  <si>
    <t>Kronburg</t>
  </si>
  <si>
    <t>Lachen</t>
  </si>
  <si>
    <t>Lauben (Unterallgäu)</t>
  </si>
  <si>
    <t>Lautrach</t>
  </si>
  <si>
    <t>Legau</t>
  </si>
  <si>
    <t>Memmingerberg</t>
  </si>
  <si>
    <t>Niederrieden</t>
  </si>
  <si>
    <t>Oberrieden</t>
  </si>
  <si>
    <t>Oberschönegg</t>
  </si>
  <si>
    <t>Pfaffenhausen</t>
  </si>
  <si>
    <t>Pleß</t>
  </si>
  <si>
    <t>Salgen</t>
  </si>
  <si>
    <t>Sontheim (Schwaben)</t>
  </si>
  <si>
    <t>Stetten (Schwaben)</t>
  </si>
  <si>
    <t>Trunkelsberg</t>
  </si>
  <si>
    <t>Ungerhausen</t>
  </si>
  <si>
    <t>Unteregg</t>
  </si>
  <si>
    <t>Westerheim (Unterallgäu)</t>
  </si>
  <si>
    <t>Winterrieden</t>
  </si>
  <si>
    <t>Wolfertschwenden</t>
  </si>
  <si>
    <t>Woringen</t>
  </si>
  <si>
    <t>Bodolz</t>
  </si>
  <si>
    <t>Lindau (Bodensee)</t>
  </si>
  <si>
    <t>Hergensweiler</t>
  </si>
  <si>
    <t>Sigmarszell</t>
  </si>
  <si>
    <t>Weißensberg</t>
  </si>
  <si>
    <t>Wasserburg (Bodensee)</t>
  </si>
  <si>
    <t>Hergatz</t>
  </si>
  <si>
    <t>Opfenbach</t>
  </si>
  <si>
    <t>Nonnenhorn</t>
  </si>
  <si>
    <t>Lindenberg im Allgäu</t>
  </si>
  <si>
    <t>Gestratz</t>
  </si>
  <si>
    <t>Grünenbach</t>
  </si>
  <si>
    <t>Maierhöfen</t>
  </si>
  <si>
    <t>Röthenbach (Allgäu)</t>
  </si>
  <si>
    <t>Stiefenhofen</t>
  </si>
  <si>
    <t>Weiler-Simmerberg</t>
  </si>
  <si>
    <t>Scheidegg</t>
  </si>
  <si>
    <t>Heimenkirch</t>
  </si>
  <si>
    <t>Oberreute</t>
  </si>
  <si>
    <t>Elchingen</t>
  </si>
  <si>
    <t>Neu-Ulm</t>
  </si>
  <si>
    <t>Senden (Bayern)</t>
  </si>
  <si>
    <t>Illertissen</t>
  </si>
  <si>
    <t>Weißenhorn</t>
  </si>
  <si>
    <t>Vöhringen (Iller)</t>
  </si>
  <si>
    <t>Nersingen</t>
  </si>
  <si>
    <t>Altenstadt (Iller)</t>
  </si>
  <si>
    <t>Pfaffenhofen an der Roth</t>
  </si>
  <si>
    <t>Bellenberg</t>
  </si>
  <si>
    <t>Buch (Schwaben)</t>
  </si>
  <si>
    <t>Holzheim bei Neu-Ulm</t>
  </si>
  <si>
    <t>Kellmünz an der Iller</t>
  </si>
  <si>
    <t>Oberroth</t>
  </si>
  <si>
    <t>Osterberg</t>
  </si>
  <si>
    <t>Roggenburg</t>
  </si>
  <si>
    <t>Unterroth</t>
  </si>
  <si>
    <t>Günzburg</t>
  </si>
  <si>
    <t>Burgau</t>
  </si>
  <si>
    <t>Ichenhausen</t>
  </si>
  <si>
    <t>Leipheim</t>
  </si>
  <si>
    <t>Jettingen-Scheppach</t>
  </si>
  <si>
    <t>Aislingen</t>
  </si>
  <si>
    <t>Bibertal</t>
  </si>
  <si>
    <t>Bubesheim</t>
  </si>
  <si>
    <t>Burtenbach</t>
  </si>
  <si>
    <t>Dürrlauingen</t>
  </si>
  <si>
    <t>Ellzee</t>
  </si>
  <si>
    <t>Glött</t>
  </si>
  <si>
    <t>Gundremmingen</t>
  </si>
  <si>
    <t>Haldenwang (Schwaben)</t>
  </si>
  <si>
    <t>Kammeltal</t>
  </si>
  <si>
    <t>Kötz</t>
  </si>
  <si>
    <t>Landensberg</t>
  </si>
  <si>
    <t>Offingen</t>
  </si>
  <si>
    <t>Rettenbach (Kreis Günzburg)</t>
  </si>
  <si>
    <t>Röfingen</t>
  </si>
  <si>
    <t>Waldstetten (Günz)</t>
  </si>
  <si>
    <t>Winterbach (Schwaben)</t>
  </si>
  <si>
    <t>Dillingen an der Donau</t>
  </si>
  <si>
    <t>Lauingen (Donau)</t>
  </si>
  <si>
    <t>Höchstädt an der Donau</t>
  </si>
  <si>
    <t>Gundelfingen an der Donau</t>
  </si>
  <si>
    <t>Mödingen</t>
  </si>
  <si>
    <t>Wittislingen</t>
  </si>
  <si>
    <t>Syrgenstein</t>
  </si>
  <si>
    <t>Bachhagel</t>
  </si>
  <si>
    <t>Bächingen an der Brenz</t>
  </si>
  <si>
    <t>Blindheim</t>
  </si>
  <si>
    <t>Finningen</t>
  </si>
  <si>
    <t>Haunsheim</t>
  </si>
  <si>
    <t>Holzheim bei Dillingen an der Donau</t>
  </si>
  <si>
    <t>Lutzingen</t>
  </si>
  <si>
    <t>Medlingen</t>
  </si>
  <si>
    <t>Schwenningen (Donau)</t>
  </si>
  <si>
    <t>Ziertheim</t>
  </si>
  <si>
    <t>Zöschingen</t>
  </si>
  <si>
    <t>Nürnberg Gleißbühl</t>
  </si>
  <si>
    <t>Nürnberg Lorenz</t>
  </si>
  <si>
    <t>Nürnberg Tafelhof</t>
  </si>
  <si>
    <t>Nürnberg Tullnau</t>
  </si>
  <si>
    <t>Nürnberg Wöhrd</t>
  </si>
  <si>
    <t>Nürnberg Sebald</t>
  </si>
  <si>
    <t>Nürnberg Gärten hinter der Veste</t>
  </si>
  <si>
    <t>Nürnberg Großreuth hinter der Veste</t>
  </si>
  <si>
    <t>Nürnberg Maxfeld</t>
  </si>
  <si>
    <t>Nürnberg Nordbahnhof</t>
  </si>
  <si>
    <t>Nürnberg St. Johannis</t>
  </si>
  <si>
    <t>Nürnberg Schoppershof</t>
  </si>
  <si>
    <t>Nürnberg Buchenbühl</t>
  </si>
  <si>
    <t>Nürnberg Herrnhütte</t>
  </si>
  <si>
    <t>Nürnberg Klingenhof</t>
  </si>
  <si>
    <t>Nürnberg Loher Moos</t>
  </si>
  <si>
    <t>Nürnberg Marienberg</t>
  </si>
  <si>
    <t>Nürnberg Schafhof</t>
  </si>
  <si>
    <t>Nürnberg Ziegelstein</t>
  </si>
  <si>
    <t>Nürnberg Kleinweidenmühle</t>
  </si>
  <si>
    <t>Nürnberg Kleinreuth hinter der Veste</t>
  </si>
  <si>
    <t>Nürnberg Schnepfenreuth</t>
  </si>
  <si>
    <t>Nürnberg Schniegling</t>
  </si>
  <si>
    <t>Nürnberg Thon</t>
  </si>
  <si>
    <t>Nürnberg Wetzendorf</t>
  </si>
  <si>
    <t>Nürnberg Almoshof</t>
  </si>
  <si>
    <t>Nürnberg Boxdorf</t>
  </si>
  <si>
    <t>Nürnberg Buch</t>
  </si>
  <si>
    <t>Nürnberg Doos</t>
  </si>
  <si>
    <t>Nürnberg Großgründlach</t>
  </si>
  <si>
    <t>Nürnberg Höfles</t>
  </si>
  <si>
    <t>Nürnberg Kleingründlach</t>
  </si>
  <si>
    <t>Nürnberg Kraftshof</t>
  </si>
  <si>
    <t>Nürnberg Lohe</t>
  </si>
  <si>
    <t>Nürnberg Neunhof</t>
  </si>
  <si>
    <t>Nürnberg Reutles</t>
  </si>
  <si>
    <t>Nürnberg Schmalau</t>
  </si>
  <si>
    <t>Nürnberg Gostenhof</t>
  </si>
  <si>
    <t>Nürnberg Muggenhof</t>
  </si>
  <si>
    <t>Nürnberg Rosenau</t>
  </si>
  <si>
    <t>Nürnberg Seeleinsbühl</t>
  </si>
  <si>
    <t>Nürnberg Eberhardshof</t>
  </si>
  <si>
    <t>Nürnberg Gaismannshof</t>
  </si>
  <si>
    <t>Nürnberg Großreuth bei Schweinau</t>
  </si>
  <si>
    <t>Nürnberg Höfen</t>
  </si>
  <si>
    <t>Nürnberg Kleinreuth bei Schweinau</t>
  </si>
  <si>
    <t>Nürnberg Leyh</t>
  </si>
  <si>
    <t>Nürnberg Sündersbühl</t>
  </si>
  <si>
    <t>Nürnberg Schweinau</t>
  </si>
  <si>
    <t>Nürnberg St. Leonhard</t>
  </si>
  <si>
    <t>Nürnberg Gibitzenhof</t>
  </si>
  <si>
    <t>Nürnberg Sandreuth</t>
  </si>
  <si>
    <t>Nürnberg Werderau</t>
  </si>
  <si>
    <t>Nürnberg Lichtenhof</t>
  </si>
  <si>
    <t>Nürnberg Steinbühl</t>
  </si>
  <si>
    <t>Nürnberg Gebersdorf</t>
  </si>
  <si>
    <t>Nürnberg Neuröthenbach</t>
  </si>
  <si>
    <t>Nürnberg Röthenbach bei Schweinau</t>
  </si>
  <si>
    <t>Nürnberg Eibach</t>
  </si>
  <si>
    <t>Nürnberg Hafen</t>
  </si>
  <si>
    <t>Nürnberg Maiach</t>
  </si>
  <si>
    <t>Nürnberg Reichelsdorf</t>
  </si>
  <si>
    <t>Nürnberg Gerasmühle</t>
  </si>
  <si>
    <t>Nürnberg Holzheim</t>
  </si>
  <si>
    <t>Nürnberg Katzwang</t>
  </si>
  <si>
    <t>Nürnberg Koppenhof</t>
  </si>
  <si>
    <t>Nürnberg Krottenbach</t>
  </si>
  <si>
    <t>Nürnberg Lohhof</t>
  </si>
  <si>
    <t>Nürnberg Mühlhof</t>
  </si>
  <si>
    <t>Nürnberg Neukatzwang</t>
  </si>
  <si>
    <t>Nürnberg Reichelsdorfer Keller</t>
  </si>
  <si>
    <t>Nürnberg Gaulnhofen</t>
  </si>
  <si>
    <t>Nürnberg Greuth</t>
  </si>
  <si>
    <t>Nürnberg Herpersdorf</t>
  </si>
  <si>
    <t>Nürnberg Königshof</t>
  </si>
  <si>
    <t>Nürnberg Kornburg</t>
  </si>
  <si>
    <t>Nürnberg Pillenreuth</t>
  </si>
  <si>
    <t>Nürnberg Steinbrüchlein</t>
  </si>
  <si>
    <t>Nürnberg Weiherhaus</t>
  </si>
  <si>
    <t>Nürnberg Worzeldorf</t>
  </si>
  <si>
    <t>Nürnberg Galgenhof</t>
  </si>
  <si>
    <t>Nürnberg Hummelstein</t>
  </si>
  <si>
    <t>Nürnberg Rabus</t>
  </si>
  <si>
    <t>Nürnberg Bleiweiß</t>
  </si>
  <si>
    <t>Nürnberg Gleißhammer</t>
  </si>
  <si>
    <t>Nürnberg Glockenhof</t>
  </si>
  <si>
    <t>Nürnberg Hasenbuck</t>
  </si>
  <si>
    <t>Nürnberg Rangierbahnhof</t>
  </si>
  <si>
    <t>Nürnberg Falkenheim</t>
  </si>
  <si>
    <t>Nürnberg Gartenstadt</t>
  </si>
  <si>
    <t>Nürnberg Kettelersiedlung</t>
  </si>
  <si>
    <t>Nürnberg Langwasser</t>
  </si>
  <si>
    <t>Nürnberg Dutzendteich</t>
  </si>
  <si>
    <t>Nürnberg Neuselsbrunn</t>
  </si>
  <si>
    <t>Nürnberg Rangierbahnhof-Siedlung</t>
  </si>
  <si>
    <t>Nürnberg Stadion</t>
  </si>
  <si>
    <t>Nürnberg Altenfurt</t>
  </si>
  <si>
    <t>Nürnberg Birnthon</t>
  </si>
  <si>
    <t>Nürnberg Brunn</t>
  </si>
  <si>
    <t>Nürnberg Fischbach</t>
  </si>
  <si>
    <t>Nürnberg Gewerbepark Nürnberg-Feucht</t>
  </si>
  <si>
    <t>Nürnberg Moorenbrunn</t>
  </si>
  <si>
    <t>Nürnberg Netzstall</t>
  </si>
  <si>
    <t>Nürnberg St. Peter</t>
  </si>
  <si>
    <t>Nürnberg Zerzabelshof</t>
  </si>
  <si>
    <t>Nürnberg Mögeldorf</t>
  </si>
  <si>
    <t>Nürnberg Tiergarten</t>
  </si>
  <si>
    <t>Nürnberg Weichselgarten</t>
  </si>
  <si>
    <t>Nürnberg Freiland</t>
  </si>
  <si>
    <t>Nürnberg Laufamholz</t>
  </si>
  <si>
    <t>Nürnberg Rehhof</t>
  </si>
  <si>
    <t>Nürnberg Unterbürg</t>
  </si>
  <si>
    <t>Nürnberg Gärten bei Wöhrd</t>
  </si>
  <si>
    <t>Nürnberg Rennweg</t>
  </si>
  <si>
    <t>Nürnberg Veilhof</t>
  </si>
  <si>
    <t>Nürnberg Erlenstegen</t>
  </si>
  <si>
    <t>Nürnberg Nordostbahnhof</t>
  </si>
  <si>
    <t>Nürnberg Platnersberg</t>
  </si>
  <si>
    <t>Nürnberg Rechenberg</t>
  </si>
  <si>
    <t>Nürnberg Spitalhof</t>
  </si>
  <si>
    <t>Nürnberg St. Jobst</t>
  </si>
  <si>
    <t>Nürnberg Steinplatte</t>
  </si>
  <si>
    <t>Nürnberg Weigelshof</t>
  </si>
  <si>
    <t>Zirndorf</t>
  </si>
  <si>
    <t>Altdorf bei Nürnberg</t>
  </si>
  <si>
    <t>Oberasbach</t>
  </si>
  <si>
    <t>Wendelstein</t>
  </si>
  <si>
    <t>Feucht</t>
  </si>
  <si>
    <t>Eckental</t>
  </si>
  <si>
    <t>Stein (Mittelfranken)</t>
  </si>
  <si>
    <t>Röthenbach an der Pegnitz</t>
  </si>
  <si>
    <t>Cadolzburg</t>
  </si>
  <si>
    <t>Seukendorf</t>
  </si>
  <si>
    <t>Burgthann</t>
  </si>
  <si>
    <t>Heroldsberg</t>
  </si>
  <si>
    <t>Kalchreuth</t>
  </si>
  <si>
    <t>Schwaig bei Nürnberg</t>
  </si>
  <si>
    <t>Roßtal</t>
  </si>
  <si>
    <t>Langenzenn</t>
  </si>
  <si>
    <t>Allersberg</t>
  </si>
  <si>
    <t>Obermichelbach</t>
  </si>
  <si>
    <t>Tuchenbach</t>
  </si>
  <si>
    <t>Veitsbronn</t>
  </si>
  <si>
    <t>Schwarzenbruck</t>
  </si>
  <si>
    <t>Schwanstetten</t>
  </si>
  <si>
    <t>Dietenhofen</t>
  </si>
  <si>
    <t>Pyrbaum</t>
  </si>
  <si>
    <t>Rückersdorf (Mittelfranken)</t>
  </si>
  <si>
    <t>Winkelhaid</t>
  </si>
  <si>
    <t>Großhabersdorf</t>
  </si>
  <si>
    <t>Ammerndorf</t>
  </si>
  <si>
    <t>Neuhof an der Zenn</t>
  </si>
  <si>
    <t>Puschendorf</t>
  </si>
  <si>
    <t>Trautskirchen</t>
  </si>
  <si>
    <t>Fürth</t>
  </si>
  <si>
    <t>Erlangen</t>
  </si>
  <si>
    <t>Herzogenaurach</t>
  </si>
  <si>
    <t>Dormitz</t>
  </si>
  <si>
    <t>Hetzles</t>
  </si>
  <si>
    <t>Kleinsendelbach</t>
  </si>
  <si>
    <t>Neunkirchen am Brand</t>
  </si>
  <si>
    <t>Marloffstein</t>
  </si>
  <si>
    <t>Spardorf</t>
  </si>
  <si>
    <t>Uttenreuth</t>
  </si>
  <si>
    <t>Baiersdorf</t>
  </si>
  <si>
    <t>Weisendorf</t>
  </si>
  <si>
    <t>Aurachtal</t>
  </si>
  <si>
    <t>Bubenreuth</t>
  </si>
  <si>
    <t>Effeltrich</t>
  </si>
  <si>
    <t>Großenseebach</t>
  </si>
  <si>
    <t>Heßdorf</t>
  </si>
  <si>
    <t>Langensendelbach</t>
  </si>
  <si>
    <t>Möhrendorf</t>
  </si>
  <si>
    <t>Oberreichenbach (Mittelfranken)</t>
  </si>
  <si>
    <t>Poxdorf (Oberfranken)</t>
  </si>
  <si>
    <t>Kammerstein</t>
  </si>
  <si>
    <t>Rednitzhembach</t>
  </si>
  <si>
    <t>Schwabach</t>
  </si>
  <si>
    <t>Roth</t>
  </si>
  <si>
    <t>Hilpoltstein</t>
  </si>
  <si>
    <t>Georgensgmünd</t>
  </si>
  <si>
    <t>Greding</t>
  </si>
  <si>
    <t>Spalt</t>
  </si>
  <si>
    <t>Thalmässing</t>
  </si>
  <si>
    <t>Heideck</t>
  </si>
  <si>
    <t>Abenberg</t>
  </si>
  <si>
    <t>Büchenbach</t>
  </si>
  <si>
    <t>Röttenbach (Landkreis Roth)</t>
  </si>
  <si>
    <t>Rohr (Mittelfranken)</t>
  </si>
  <si>
    <t>Lauf an der Pegnitz</t>
  </si>
  <si>
    <t>Hersbruck</t>
  </si>
  <si>
    <t>Schnaittach</t>
  </si>
  <si>
    <t>Pommelsbrunn</t>
  </si>
  <si>
    <t>Leinburg</t>
  </si>
  <si>
    <t>Happurg</t>
  </si>
  <si>
    <t>Neunkirchen am Sand</t>
  </si>
  <si>
    <t>Hartenstein (Mittelfranken)</t>
  </si>
  <si>
    <t>Velden (Pegnitz)</t>
  </si>
  <si>
    <t>Alfeld (Mittelfranken)</t>
  </si>
  <si>
    <t>Engelthal</t>
  </si>
  <si>
    <t>Offenhausen</t>
  </si>
  <si>
    <t>Henfenfeld</t>
  </si>
  <si>
    <t>Kirchensittenbach</t>
  </si>
  <si>
    <t>Ottensoos</t>
  </si>
  <si>
    <t>Reichenschwand</t>
  </si>
  <si>
    <t>Simmelsdorf</t>
  </si>
  <si>
    <t>Vorra</t>
  </si>
  <si>
    <t>Weigendorf</t>
  </si>
  <si>
    <t>Pegnitz</t>
  </si>
  <si>
    <t>Auerbach in der Oberpfalz</t>
  </si>
  <si>
    <t>Pottenstein</t>
  </si>
  <si>
    <t>Kirchenthumbach</t>
  </si>
  <si>
    <t>Betzenstein</t>
  </si>
  <si>
    <t>Neuhaus an der Pegnitz</t>
  </si>
  <si>
    <t>Obertrubach</t>
  </si>
  <si>
    <t>Plech</t>
  </si>
  <si>
    <t>Schnabelwaid</t>
  </si>
  <si>
    <t>Forchheim</t>
  </si>
  <si>
    <t>Höchstadt an der Aisch</t>
  </si>
  <si>
    <t>Ebermannstadt</t>
  </si>
  <si>
    <t>Gräfenberg</t>
  </si>
  <si>
    <t>Adelsdorf</t>
  </si>
  <si>
    <t>Gößweinstein</t>
  </si>
  <si>
    <t>Eggolsheim</t>
  </si>
  <si>
    <t>Heiligenstadt in Oberfranken</t>
  </si>
  <si>
    <t>Hemhofen</t>
  </si>
  <si>
    <t>Heroldsbach</t>
  </si>
  <si>
    <t>Igensdorf</t>
  </si>
  <si>
    <t>Röttenbach bei Erlangen</t>
  </si>
  <si>
    <t>Waischenfeld</t>
  </si>
  <si>
    <t>Wiesenttal</t>
  </si>
  <si>
    <t>Aufseß</t>
  </si>
  <si>
    <t>Egloffstein</t>
  </si>
  <si>
    <t>Gremsdorf</t>
  </si>
  <si>
    <t>Hallerndorf</t>
  </si>
  <si>
    <t>Hausen bei Forchheim</t>
  </si>
  <si>
    <t>Hiltpoltstein</t>
  </si>
  <si>
    <t>Kirchehrenbach</t>
  </si>
  <si>
    <t>Kunreuth</t>
  </si>
  <si>
    <t>Leutenbach (Oberfranken)</t>
  </si>
  <si>
    <t>Pinzberg</t>
  </si>
  <si>
    <t>Pretzfeld</t>
  </si>
  <si>
    <t>Unterleinleiter</t>
  </si>
  <si>
    <t>Weilersbach</t>
  </si>
  <si>
    <t>Weißenohe</t>
  </si>
  <si>
    <t>Wiesenthau</t>
  </si>
  <si>
    <t>Neustadt an der Aisch</t>
  </si>
  <si>
    <t>Bad Windsheim</t>
  </si>
  <si>
    <t>Sugenheim</t>
  </si>
  <si>
    <t>Scheinfeld</t>
  </si>
  <si>
    <t>Emskirchen</t>
  </si>
  <si>
    <t>Wilhermsdorf</t>
  </si>
  <si>
    <t>Diespeck</t>
  </si>
  <si>
    <t>Markt Erlbach</t>
  </si>
  <si>
    <t>Baudenbach</t>
  </si>
  <si>
    <t>Dachsbach</t>
  </si>
  <si>
    <t>Dietersheim</t>
  </si>
  <si>
    <t>Ergersheim</t>
  </si>
  <si>
    <t>Gerhardshofen</t>
  </si>
  <si>
    <t>Gutenstetten</t>
  </si>
  <si>
    <t>Hagenbüchach</t>
  </si>
  <si>
    <t>Illesheim</t>
  </si>
  <si>
    <t>Ipsheim</t>
  </si>
  <si>
    <t>Langenfeld (Mittelfranken)</t>
  </si>
  <si>
    <t>Lonnerstadt</t>
  </si>
  <si>
    <t>Markt Bibart</t>
  </si>
  <si>
    <t>Markt Nordheim</t>
  </si>
  <si>
    <t>Markt Taschendorf</t>
  </si>
  <si>
    <t>Münchsteinach</t>
  </si>
  <si>
    <t>Oberscheinfeld</t>
  </si>
  <si>
    <t>Uehlfeld</t>
  </si>
  <si>
    <t>Vestenbergsgreuth</t>
  </si>
  <si>
    <t>Wilhelmsdorf (Mittelfranken)</t>
  </si>
  <si>
    <t>Ansbach</t>
  </si>
  <si>
    <t>Rothenburg ob der Tauber</t>
  </si>
  <si>
    <t>Dinkelsbühl</t>
  </si>
  <si>
    <t>Feuchtwangen</t>
  </si>
  <si>
    <t>Heilsbronn</t>
  </si>
  <si>
    <t>Neuendettelsau</t>
  </si>
  <si>
    <t>Herrieden</t>
  </si>
  <si>
    <t>Bechhofen (Mittelfranken)</t>
  </si>
  <si>
    <t>Windsbach</t>
  </si>
  <si>
    <t>Leutershausen</t>
  </si>
  <si>
    <t>Petersaurach</t>
  </si>
  <si>
    <t>Diebach</t>
  </si>
  <si>
    <t>Schillingsfürst</t>
  </si>
  <si>
    <t>Lichtenau (Mittelfranken)</t>
  </si>
  <si>
    <t>Adelshofen (Mittelfranken)</t>
  </si>
  <si>
    <t>Aurach</t>
  </si>
  <si>
    <t>Bruckberg (Mittelfranken)</t>
  </si>
  <si>
    <t>Buch am Wald</t>
  </si>
  <si>
    <t>Burgbernheim</t>
  </si>
  <si>
    <t>Burgoberbach</t>
  </si>
  <si>
    <t>Burk</t>
  </si>
  <si>
    <t>Colmberg</t>
  </si>
  <si>
    <t>Dentlein am Forst</t>
  </si>
  <si>
    <t>Dombühl</t>
  </si>
  <si>
    <t>Dürrwangen</t>
  </si>
  <si>
    <t>Flachslanden</t>
  </si>
  <si>
    <t>Gallmersgarten</t>
  </si>
  <si>
    <t>Gebsattel</t>
  </si>
  <si>
    <t>Geslau</t>
  </si>
  <si>
    <t>Insingen</t>
  </si>
  <si>
    <t>Lehrberg</t>
  </si>
  <si>
    <t>Marktbergel</t>
  </si>
  <si>
    <t>Mönchsroth</t>
  </si>
  <si>
    <t>Neusitz</t>
  </si>
  <si>
    <t>Oberdachstetten</t>
  </si>
  <si>
    <t>Obernzenn</t>
  </si>
  <si>
    <t>Ohrenbach</t>
  </si>
  <si>
    <t>Rügland</t>
  </si>
  <si>
    <t>Sachsen bei Ansbach</t>
  </si>
  <si>
    <t>Schnelldorf</t>
  </si>
  <si>
    <t>Schopfloch (Mittelfranken)</t>
  </si>
  <si>
    <t>Steinsfeld</t>
  </si>
  <si>
    <t>Weihenzell</t>
  </si>
  <si>
    <t>Wettringen (Mittelfranken)</t>
  </si>
  <si>
    <t>Wieseth</t>
  </si>
  <si>
    <t>Wilburgstetten</t>
  </si>
  <si>
    <t>Windelsbach</t>
  </si>
  <si>
    <t>Wörnitz</t>
  </si>
  <si>
    <t>Wolframs-Eschenbach</t>
  </si>
  <si>
    <t>Gunzenhausen</t>
  </si>
  <si>
    <t>Wassertrüdingen</t>
  </si>
  <si>
    <t>Heidenheim (Mittelfranken)</t>
  </si>
  <si>
    <t>Absberg</t>
  </si>
  <si>
    <t>Arberg</t>
  </si>
  <si>
    <t>Dittenheim</t>
  </si>
  <si>
    <t>Ehingen (Mittelfranken)</t>
  </si>
  <si>
    <t>Gerolfingen</t>
  </si>
  <si>
    <t>Gnotzheim</t>
  </si>
  <si>
    <t>Haundorf</t>
  </si>
  <si>
    <t>Langfurth</t>
  </si>
  <si>
    <t>Merkendorf</t>
  </si>
  <si>
    <t>Mitteleschenbach</t>
  </si>
  <si>
    <t>Muhr am See</t>
  </si>
  <si>
    <t>Ornbau</t>
  </si>
  <si>
    <t>Pfofeld</t>
  </si>
  <si>
    <t>Röckingen</t>
  </si>
  <si>
    <t>Theilenhofen</t>
  </si>
  <si>
    <t>Unterschwaningen</t>
  </si>
  <si>
    <t>Weiltingen</t>
  </si>
  <si>
    <t>Weidenbach (Mittelfranken)</t>
  </si>
  <si>
    <t>Westheim (Mittelfranken)</t>
  </si>
  <si>
    <t>Wittelshofen</t>
  </si>
  <si>
    <t>Treuchtlingen</t>
  </si>
  <si>
    <t>Weißenburg in Bayern</t>
  </si>
  <si>
    <t>Pleinfeld</t>
  </si>
  <si>
    <t>Pappenheim</t>
  </si>
  <si>
    <t>Bergen (Mittelfranken)</t>
  </si>
  <si>
    <t>Burgsalach</t>
  </si>
  <si>
    <t>Nennslingen</t>
  </si>
  <si>
    <t>Raitenbuch</t>
  </si>
  <si>
    <t>Ellingen</t>
  </si>
  <si>
    <t>Alesheim</t>
  </si>
  <si>
    <t>Dollnstein</t>
  </si>
  <si>
    <t>Ettenstatt</t>
  </si>
  <si>
    <t>Höttingen</t>
  </si>
  <si>
    <t>Langenaltheim</t>
  </si>
  <si>
    <t>Markt Berolzheim</t>
  </si>
  <si>
    <t>Meinheim</t>
  </si>
  <si>
    <t>Mörnsheim</t>
  </si>
  <si>
    <t>Polsingen</t>
  </si>
  <si>
    <t>Solnhofen</t>
  </si>
  <si>
    <t>Wellheim</t>
  </si>
  <si>
    <t>Amberg</t>
  </si>
  <si>
    <t>Sulzbach-Rosenberg</t>
  </si>
  <si>
    <t>Hirschau</t>
  </si>
  <si>
    <t>Kümmersbruck</t>
  </si>
  <si>
    <t>Vilseck</t>
  </si>
  <si>
    <t>Schnaittenbach</t>
  </si>
  <si>
    <t>Hahnbach</t>
  </si>
  <si>
    <t>Neukirchen bei Sulzbach-Rosenberg</t>
  </si>
  <si>
    <t>Ammerthal</t>
  </si>
  <si>
    <t>Birgland</t>
  </si>
  <si>
    <t>Ebermannsdorf</t>
  </si>
  <si>
    <t>Edelsfeld</t>
  </si>
  <si>
    <t>Ensdorf</t>
  </si>
  <si>
    <t>Etzelwang</t>
  </si>
  <si>
    <t>Fensterbach</t>
  </si>
  <si>
    <t>Freihung</t>
  </si>
  <si>
    <t>Freudenberg (Oberpfalz)</t>
  </si>
  <si>
    <t>Gebenbach</t>
  </si>
  <si>
    <t>Hirschbach</t>
  </si>
  <si>
    <t>Hohenburg</t>
  </si>
  <si>
    <t>Illschwang</t>
  </si>
  <si>
    <t>Kastl (Lauterachtal)</t>
  </si>
  <si>
    <t>Königstein (Oberpfalz)</t>
  </si>
  <si>
    <t>Lauterhofen</t>
  </si>
  <si>
    <t>Poppenricht</t>
  </si>
  <si>
    <t>Rieden (Oberpfalz)</t>
  </si>
  <si>
    <t>Schmidmühlen</t>
  </si>
  <si>
    <t>Ursensollen</t>
  </si>
  <si>
    <t>Neumarkt in der Oberpfalz</t>
  </si>
  <si>
    <t>Lupburg</t>
  </si>
  <si>
    <t>Parsberg</t>
  </si>
  <si>
    <t>Berching</t>
  </si>
  <si>
    <t>Beilngries</t>
  </si>
  <si>
    <t>Freystadt</t>
  </si>
  <si>
    <t>Dietfurt an der Altmühl</t>
  </si>
  <si>
    <t>Berg bei Neumarkt in der Oberpfalz</t>
  </si>
  <si>
    <t>Postbauer-Heng</t>
  </si>
  <si>
    <t>Velburg</t>
  </si>
  <si>
    <t>Seubersdorf in der Oberpfalz</t>
  </si>
  <si>
    <t>Mühlhausen (Oberpfalz)</t>
  </si>
  <si>
    <t>Berngau</t>
  </si>
  <si>
    <t>Breitenbrunn (Oberpfalz)</t>
  </si>
  <si>
    <t>Deining</t>
  </si>
  <si>
    <t>Hohenfels (Oberpfalz)</t>
  </si>
  <si>
    <t>Pilsach</t>
  </si>
  <si>
    <t>Sengenthal</t>
  </si>
  <si>
    <t>Schwandorf</t>
  </si>
  <si>
    <t>Neunburg vorm Wald</t>
  </si>
  <si>
    <t>Bruck in der Oberpfalz</t>
  </si>
  <si>
    <t>Bodenwöhr</t>
  </si>
  <si>
    <t>Wackersdorf</t>
  </si>
  <si>
    <t>Rötz</t>
  </si>
  <si>
    <t>Neukirchen-Balbini</t>
  </si>
  <si>
    <t>Schwarzhofen</t>
  </si>
  <si>
    <t>Steinberg am See</t>
  </si>
  <si>
    <t>Nabburg</t>
  </si>
  <si>
    <t>Schwarzenfeld</t>
  </si>
  <si>
    <t>Oberviechtach</t>
  </si>
  <si>
    <t>Wernberg-Köblitz</t>
  </si>
  <si>
    <t>Pfreimd</t>
  </si>
  <si>
    <t>Schönsee</t>
  </si>
  <si>
    <t>Altendorf (Kreis Schwandorf)</t>
  </si>
  <si>
    <t>Dieterskirchen</t>
  </si>
  <si>
    <t>Guteneck</t>
  </si>
  <si>
    <t>Niedermurach</t>
  </si>
  <si>
    <t>Schmidgaden</t>
  </si>
  <si>
    <t>Schwarzach bei Nabburg</t>
  </si>
  <si>
    <t>Stadlern</t>
  </si>
  <si>
    <t>Stulln</t>
  </si>
  <si>
    <t>Teunz</t>
  </si>
  <si>
    <t>Thanstein</t>
  </si>
  <si>
    <t>Trausnitz</t>
  </si>
  <si>
    <t>Weiding (Kreis Schwandorf)</t>
  </si>
  <si>
    <t>Winklarn</t>
  </si>
  <si>
    <t>Theisseil</t>
  </si>
  <si>
    <t>Weiden in der Oberpfalz</t>
  </si>
  <si>
    <t>Vohenstrauß</t>
  </si>
  <si>
    <t>Grafenwöhr</t>
  </si>
  <si>
    <t>Neustadt an der Waldnaab</t>
  </si>
  <si>
    <t>Altenstadt an der Waldnaab</t>
  </si>
  <si>
    <t>Kirchendemenreuth</t>
  </si>
  <si>
    <t>Windischeschenbach</t>
  </si>
  <si>
    <t>Eschenbach in der Oberpfalz</t>
  </si>
  <si>
    <t>Speinshart</t>
  </si>
  <si>
    <t>Erbendorf</t>
  </si>
  <si>
    <t>Floß</t>
  </si>
  <si>
    <t>Pressath</t>
  </si>
  <si>
    <t>Eslarn</t>
  </si>
  <si>
    <t>Etzenricht</t>
  </si>
  <si>
    <t>Flossenbürg</t>
  </si>
  <si>
    <t>Georgenberg</t>
  </si>
  <si>
    <t>Bechtsrieth</t>
  </si>
  <si>
    <t>Irchenrieth</t>
  </si>
  <si>
    <t>Weiherhammer</t>
  </si>
  <si>
    <t>Kohlberg (Oberpfalz)</t>
  </si>
  <si>
    <t>Krummennaab</t>
  </si>
  <si>
    <t>Leuchtenberg</t>
  </si>
  <si>
    <t>Luhe-Wildenau</t>
  </si>
  <si>
    <t>Mantel</t>
  </si>
  <si>
    <t>Moosbach</t>
  </si>
  <si>
    <t>Parkstein</t>
  </si>
  <si>
    <t>Pirk</t>
  </si>
  <si>
    <t>Pleystein</t>
  </si>
  <si>
    <t>Püchersreuth</t>
  </si>
  <si>
    <t>Reuth bei Erbendorf</t>
  </si>
  <si>
    <t>Schirmitz</t>
  </si>
  <si>
    <t>Schwarzenbach (Oberpfalz)</t>
  </si>
  <si>
    <t>Störnstein</t>
  </si>
  <si>
    <t>Gleiritsch</t>
  </si>
  <si>
    <t>Tännesberg</t>
  </si>
  <si>
    <t>Trabitz</t>
  </si>
  <si>
    <t>Waidhaus</t>
  </si>
  <si>
    <t>Waldthurn</t>
  </si>
  <si>
    <t>Regensburg</t>
  </si>
  <si>
    <t>Neutraubling</t>
  </si>
  <si>
    <t>Bad Abbach</t>
  </si>
  <si>
    <t>Pentling</t>
  </si>
  <si>
    <t>Obertraubling</t>
  </si>
  <si>
    <t>Wörth an der Donau</t>
  </si>
  <si>
    <t>Alteglofsheim</t>
  </si>
  <si>
    <t>Aufhausen</t>
  </si>
  <si>
    <t>Bach an der Donau</t>
  </si>
  <si>
    <t>Barbing</t>
  </si>
  <si>
    <t>Donaustauf</t>
  </si>
  <si>
    <t>Hagelstadt</t>
  </si>
  <si>
    <t>Köfering</t>
  </si>
  <si>
    <t>Mintraching</t>
  </si>
  <si>
    <t>Mötzing</t>
  </si>
  <si>
    <t>Pfakofen</t>
  </si>
  <si>
    <t>Pfatter</t>
  </si>
  <si>
    <t>Riekofen</t>
  </si>
  <si>
    <t>Sünching</t>
  </si>
  <si>
    <t>Tegernheim</t>
  </si>
  <si>
    <t>Thalmassing</t>
  </si>
  <si>
    <t>Wiesent</t>
  </si>
  <si>
    <t>Regenstauf</t>
  </si>
  <si>
    <t>Burglengenfeld</t>
  </si>
  <si>
    <t>Lappersdorf</t>
  </si>
  <si>
    <t>Maxhütte-Haidhof</t>
  </si>
  <si>
    <t>Nittenau</t>
  </si>
  <si>
    <t>Nittendorf</t>
  </si>
  <si>
    <t>Hemau</t>
  </si>
  <si>
    <t>Teublitz</t>
  </si>
  <si>
    <t>Sinzing</t>
  </si>
  <si>
    <t>Brunn (Oberpfalz)</t>
  </si>
  <si>
    <t>Laaber</t>
  </si>
  <si>
    <t>Falkenstein (Oberpfalz)</t>
  </si>
  <si>
    <t>Bernhardswald</t>
  </si>
  <si>
    <t>Wenzenbach</t>
  </si>
  <si>
    <t>Beratzhausen</t>
  </si>
  <si>
    <t>Altenthann</t>
  </si>
  <si>
    <t>Brennberg</t>
  </si>
  <si>
    <t>Deuerling</t>
  </si>
  <si>
    <t>Duggendorf</t>
  </si>
  <si>
    <t>Holzheim am Forst</t>
  </si>
  <si>
    <t>Kallmünz</t>
  </si>
  <si>
    <t>Michelsneukirchen</t>
  </si>
  <si>
    <t>Pettendorf</t>
  </si>
  <si>
    <t>Pielenhofen</t>
  </si>
  <si>
    <t>Reichenbach (Kreis Cham)</t>
  </si>
  <si>
    <t>Rettenbach (Oberpfalz)</t>
  </si>
  <si>
    <t>Wald (Oberpfalz)</t>
  </si>
  <si>
    <t>Walderbach</t>
  </si>
  <si>
    <t>Wolfsegg</t>
  </si>
  <si>
    <t>Zeitlarn</t>
  </si>
  <si>
    <t>Zell (Oberpfalz)</t>
  </si>
  <si>
    <t>Kelheim</t>
  </si>
  <si>
    <t>Abensberg</t>
  </si>
  <si>
    <t>Neustadt an der Donau</t>
  </si>
  <si>
    <t>Altmannstein</t>
  </si>
  <si>
    <t>Riedenburg</t>
  </si>
  <si>
    <t>Saal an der Donau</t>
  </si>
  <si>
    <t>Essing</t>
  </si>
  <si>
    <t>Hausen (Niederbayern)</t>
  </si>
  <si>
    <t>Ihrlerstein</t>
  </si>
  <si>
    <t>Kirchdorf (Hallertau)</t>
  </si>
  <si>
    <t>Mindelstetten</t>
  </si>
  <si>
    <t>Painten</t>
  </si>
  <si>
    <t>Rohr in Niederbayern</t>
  </si>
  <si>
    <t>Biburg</t>
  </si>
  <si>
    <t>Siegenburg</t>
  </si>
  <si>
    <t>Teugn</t>
  </si>
  <si>
    <t>Train</t>
  </si>
  <si>
    <t>Wildenberg</t>
  </si>
  <si>
    <t>Cham</t>
  </si>
  <si>
    <t>Roding</t>
  </si>
  <si>
    <t>Furth im Wald</t>
  </si>
  <si>
    <t>Bad Kötzting</t>
  </si>
  <si>
    <t>Waldmünchen</t>
  </si>
  <si>
    <t>Neukirchen beim Heiligen Blut</t>
  </si>
  <si>
    <t>Traitsching</t>
  </si>
  <si>
    <t>Eschlkam</t>
  </si>
  <si>
    <t>Lam</t>
  </si>
  <si>
    <t>Tiefenbach (Oberpfalz)</t>
  </si>
  <si>
    <t>Chamerau</t>
  </si>
  <si>
    <t>Miltach</t>
  </si>
  <si>
    <t>Lohberg</t>
  </si>
  <si>
    <t>Arnbruck</t>
  </si>
  <si>
    <t>Arnschwang</t>
  </si>
  <si>
    <t>Arrach</t>
  </si>
  <si>
    <t>Blaibach</t>
  </si>
  <si>
    <t>Gleißenberg</t>
  </si>
  <si>
    <t>Grafenwiesen</t>
  </si>
  <si>
    <t>Hohenwarth</t>
  </si>
  <si>
    <t>Pemfling</t>
  </si>
  <si>
    <t>Pösing</t>
  </si>
  <si>
    <t>Rimbach (Oberpfalz)</t>
  </si>
  <si>
    <t>Runding</t>
  </si>
  <si>
    <t>Schönthal</t>
  </si>
  <si>
    <t>Schorndorf (Oberpfalz)</t>
  </si>
  <si>
    <t>Stamsried</t>
  </si>
  <si>
    <t>Treffelstein</t>
  </si>
  <si>
    <t>Waffenbrunn</t>
  </si>
  <si>
    <t>Weiding (Kreis Cham)</t>
  </si>
  <si>
    <t>Willmering</t>
  </si>
  <si>
    <t>Zandt</t>
  </si>
  <si>
    <t>Passau</t>
  </si>
  <si>
    <t>Neuburg am Inn</t>
  </si>
  <si>
    <t>Hauzenberg</t>
  </si>
  <si>
    <t>Pocking</t>
  </si>
  <si>
    <t>Waldkirchen</t>
  </si>
  <si>
    <t>Bad Füssing</t>
  </si>
  <si>
    <t>Freyung</t>
  </si>
  <si>
    <t>Fürstenzell</t>
  </si>
  <si>
    <t>Bad Griesbach im Rottal</t>
  </si>
  <si>
    <t>Neureichenau</t>
  </si>
  <si>
    <t>Malching</t>
  </si>
  <si>
    <t>Rotthalmünster</t>
  </si>
  <si>
    <t>Ruhstorf an der Rott</t>
  </si>
  <si>
    <t>Tittling</t>
  </si>
  <si>
    <t>Witzmannsberg bei Tittling</t>
  </si>
  <si>
    <t>Untergriesbach</t>
  </si>
  <si>
    <t>Obernzell</t>
  </si>
  <si>
    <t>Wegscheid</t>
  </si>
  <si>
    <t>Tiefenbach bei Passau</t>
  </si>
  <si>
    <t>Hutthurm</t>
  </si>
  <si>
    <t>Jandelsbrunn</t>
  </si>
  <si>
    <t>Salzweg</t>
  </si>
  <si>
    <t>Büchlberg</t>
  </si>
  <si>
    <t>Röhrnbach</t>
  </si>
  <si>
    <t>Thyrnau</t>
  </si>
  <si>
    <t>Bayerbach (Rottal-Inn)</t>
  </si>
  <si>
    <t>Breitenberg (Niederbayern)</t>
  </si>
  <si>
    <t>Ering</t>
  </si>
  <si>
    <t>Fürsteneck</t>
  </si>
  <si>
    <t>Grainet</t>
  </si>
  <si>
    <t>Haidmühle</t>
  </si>
  <si>
    <t>Hinterschmiding</t>
  </si>
  <si>
    <t>Kirchham</t>
  </si>
  <si>
    <t>Kößlarn</t>
  </si>
  <si>
    <t>Mauth</t>
  </si>
  <si>
    <t>Neuhaus am Inn</t>
  </si>
  <si>
    <t>Neukirchen vorm Wald</t>
  </si>
  <si>
    <t>Perlesreut</t>
  </si>
  <si>
    <t>Philippsreut</t>
  </si>
  <si>
    <t>Ringelai</t>
  </si>
  <si>
    <t>Ruderting</t>
  </si>
  <si>
    <t>Saldenburg</t>
  </si>
  <si>
    <t>Sonnen</t>
  </si>
  <si>
    <t>Stubenberg</t>
  </si>
  <si>
    <t>Tettenweis</t>
  </si>
  <si>
    <t>Thurmansbang</t>
  </si>
  <si>
    <t>Regen</t>
  </si>
  <si>
    <t>Lindberg</t>
  </si>
  <si>
    <t>Zwiesel</t>
  </si>
  <si>
    <t>Viechtach</t>
  </si>
  <si>
    <t>Gotteszell</t>
  </si>
  <si>
    <t>Ruhmannsfelden</t>
  </si>
  <si>
    <t>Zachenberg</t>
  </si>
  <si>
    <t>Geiersthal</t>
  </si>
  <si>
    <t>Teisnach</t>
  </si>
  <si>
    <t>Bodenmais</t>
  </si>
  <si>
    <t>Achslach</t>
  </si>
  <si>
    <t>Bayerisch Eisenstein</t>
  </si>
  <si>
    <t>Bischofsmais</t>
  </si>
  <si>
    <t>Böbrach</t>
  </si>
  <si>
    <t>Drachselsried</t>
  </si>
  <si>
    <t>Frauenau</t>
  </si>
  <si>
    <t>Kirchberg im Wald</t>
  </si>
  <si>
    <t>Kirchdorf im Wald</t>
  </si>
  <si>
    <t>Kollnburg</t>
  </si>
  <si>
    <t>Langdorf</t>
  </si>
  <si>
    <t>Patersdorf</t>
  </si>
  <si>
    <t>Prackenbach</t>
  </si>
  <si>
    <t>Rinchnach</t>
  </si>
  <si>
    <t>Straubing</t>
  </si>
  <si>
    <t>Bogen</t>
  </si>
  <si>
    <t>Aiterhofen</t>
  </si>
  <si>
    <t>Salching</t>
  </si>
  <si>
    <t>Geiselhöring</t>
  </si>
  <si>
    <t>Hunderdorf</t>
  </si>
  <si>
    <t>Windberg</t>
  </si>
  <si>
    <t>Leiblfing</t>
  </si>
  <si>
    <t>Irlbach</t>
  </si>
  <si>
    <t>Straßkirchen</t>
  </si>
  <si>
    <t>Wiesenfelden</t>
  </si>
  <si>
    <t>Aholfing</t>
  </si>
  <si>
    <t>Ascha</t>
  </si>
  <si>
    <t>Atting</t>
  </si>
  <si>
    <t>Falkenfels</t>
  </si>
  <si>
    <t>Feldkirchen (Niederbayern)</t>
  </si>
  <si>
    <t>Haibach (Niederbayern)</t>
  </si>
  <si>
    <t>Haselbach (Niederbayern)</t>
  </si>
  <si>
    <t>Kirchroth</t>
  </si>
  <si>
    <t>Konzell</t>
  </si>
  <si>
    <t>Loitzendorf</t>
  </si>
  <si>
    <t>Mitterfels</t>
  </si>
  <si>
    <t>Neukirchen (Niederbayern)</t>
  </si>
  <si>
    <t>Oberschneiding</t>
  </si>
  <si>
    <t>Parkstetten</t>
  </si>
  <si>
    <t>Perasdorf</t>
  </si>
  <si>
    <t>Perkam</t>
  </si>
  <si>
    <t>Rain (Niederbayern)</t>
  </si>
  <si>
    <t>Rattenberg</t>
  </si>
  <si>
    <t>Rattiszell</t>
  </si>
  <si>
    <t>Schwarzach (Niederbayern)</t>
  </si>
  <si>
    <t>Stallwang</t>
  </si>
  <si>
    <t>Steinach (Niederbayern)</t>
  </si>
  <si>
    <t>Sankt Englmar</t>
  </si>
  <si>
    <t>Landau an der Isar</t>
  </si>
  <si>
    <t>Reisbach</t>
  </si>
  <si>
    <t>Arnstorf</t>
  </si>
  <si>
    <t>Eichendorf</t>
  </si>
  <si>
    <t>Pilsting</t>
  </si>
  <si>
    <t>Simbach</t>
  </si>
  <si>
    <t>Mamming</t>
  </si>
  <si>
    <t>Roßbach (Niederbayern)</t>
  </si>
  <si>
    <t>Plattling</t>
  </si>
  <si>
    <t>Deggendorf</t>
  </si>
  <si>
    <t>Vilshofen an der Donau</t>
  </si>
  <si>
    <t>Grafenau (Niederbayern)</t>
  </si>
  <si>
    <t>Osterhofen</t>
  </si>
  <si>
    <t>Hengersberg</t>
  </si>
  <si>
    <t>Ortenburg</t>
  </si>
  <si>
    <t>Aidenbach</t>
  </si>
  <si>
    <t>Aldersbach</t>
  </si>
  <si>
    <t>Beutelsbach</t>
  </si>
  <si>
    <t>Haarbach</t>
  </si>
  <si>
    <t>Bernried (Niederbayern)</t>
  </si>
  <si>
    <t>Schöllnach</t>
  </si>
  <si>
    <t>Schönberg (Niederbayern)</t>
  </si>
  <si>
    <t>Spiegelau</t>
  </si>
  <si>
    <t>Wallersdorf</t>
  </si>
  <si>
    <t>Metten</t>
  </si>
  <si>
    <t>Aholming</t>
  </si>
  <si>
    <t>Aicha vorm Wald</t>
  </si>
  <si>
    <t>Auerbach (Landkreis Deggendorf)</t>
  </si>
  <si>
    <t>Außernzell</t>
  </si>
  <si>
    <t>Buchhofen</t>
  </si>
  <si>
    <t>Eging am See</t>
  </si>
  <si>
    <t>Eppenschlag</t>
  </si>
  <si>
    <t>Fürstenstein</t>
  </si>
  <si>
    <t>Grafling</t>
  </si>
  <si>
    <t>Grattersdorf</t>
  </si>
  <si>
    <t>Hofkirchen</t>
  </si>
  <si>
    <t>Hohenau</t>
  </si>
  <si>
    <t>Iggensbach</t>
  </si>
  <si>
    <t>Innernzell</t>
  </si>
  <si>
    <t>Künzing</t>
  </si>
  <si>
    <t>Hunding</t>
  </si>
  <si>
    <t>Lalling</t>
  </si>
  <si>
    <t>Mariaposching</t>
  </si>
  <si>
    <t>Moos (Niederbayern)</t>
  </si>
  <si>
    <t>Neuschönau</t>
  </si>
  <si>
    <t>Niederalteich</t>
  </si>
  <si>
    <t>Niederwinkling</t>
  </si>
  <si>
    <t>Offenberg</t>
  </si>
  <si>
    <t>Oberpöring</t>
  </si>
  <si>
    <t>Otzing</t>
  </si>
  <si>
    <t>Sankt Oswald-Riedlhütte</t>
  </si>
  <si>
    <t>Stephansposching</t>
  </si>
  <si>
    <t>Schaufling</t>
  </si>
  <si>
    <t>Schöfweg - Langfurth</t>
  </si>
  <si>
    <t>Wallerfing</t>
  </si>
  <si>
    <t>Windorf</t>
  </si>
  <si>
    <t>Winzer</t>
  </si>
  <si>
    <t>Zenting</t>
  </si>
  <si>
    <t>Hof</t>
  </si>
  <si>
    <t>Selb</t>
  </si>
  <si>
    <t>Rehau</t>
  </si>
  <si>
    <t>Naila</t>
  </si>
  <si>
    <t>Schwarzenbach an der Saale</t>
  </si>
  <si>
    <t>Schwarzenbach am Wald</t>
  </si>
  <si>
    <t>Bad Steben</t>
  </si>
  <si>
    <t>Oberkotzau</t>
  </si>
  <si>
    <t>Selbitz</t>
  </si>
  <si>
    <t>Kirchenlamitz</t>
  </si>
  <si>
    <t>Weißenstadt</t>
  </si>
  <si>
    <t>Marktleuthen</t>
  </si>
  <si>
    <t>Schönwald (Bayern)</t>
  </si>
  <si>
    <t>Konradsreuth</t>
  </si>
  <si>
    <t>Geroldsgrün</t>
  </si>
  <si>
    <t>Berg (Oberfranken)</t>
  </si>
  <si>
    <t>Döhlau</t>
  </si>
  <si>
    <t>Feilitzsch</t>
  </si>
  <si>
    <t>Töpen</t>
  </si>
  <si>
    <t>Trogen</t>
  </si>
  <si>
    <t>Gattendorf</t>
  </si>
  <si>
    <t>Höchstädt im Fichtelgebirge</t>
  </si>
  <si>
    <t>Issigau</t>
  </si>
  <si>
    <t>Köditz</t>
  </si>
  <si>
    <t>Leupoldsgrün</t>
  </si>
  <si>
    <t>Lichtenberg (Oberfranken)</t>
  </si>
  <si>
    <t>Regnitzlosau</t>
  </si>
  <si>
    <t>Röslau</t>
  </si>
  <si>
    <t>Schauenstein</t>
  </si>
  <si>
    <t>Thierstein</t>
  </si>
  <si>
    <t>Münchberg</t>
  </si>
  <si>
    <t>Helmbrechts</t>
  </si>
  <si>
    <t>Sparneck</t>
  </si>
  <si>
    <t>Stammbach</t>
  </si>
  <si>
    <t>Weißdorf</t>
  </si>
  <si>
    <t>Zell im Fichtelgebirge</t>
  </si>
  <si>
    <t>Kulmbach</t>
  </si>
  <si>
    <t>Mainleus</t>
  </si>
  <si>
    <t>Neuenmarkt</t>
  </si>
  <si>
    <t>Wirsberg</t>
  </si>
  <si>
    <t>Stadtsteinach</t>
  </si>
  <si>
    <t>Thurnau</t>
  </si>
  <si>
    <t>Marktleugast</t>
  </si>
  <si>
    <t>Presseck</t>
  </si>
  <si>
    <t>Grafengehaig</t>
  </si>
  <si>
    <t>Guttenberg</t>
  </si>
  <si>
    <t>Kasendorf</t>
  </si>
  <si>
    <t>Ködnitz</t>
  </si>
  <si>
    <t>Kupferberg</t>
  </si>
  <si>
    <t>Ludwigschorgast</t>
  </si>
  <si>
    <t>Rugendorf</t>
  </si>
  <si>
    <t>Trebgast</t>
  </si>
  <si>
    <t>Untersteinach</t>
  </si>
  <si>
    <t>Bayreuth</t>
  </si>
  <si>
    <t>Bad Berneck im Fichtelgebirge</t>
  </si>
  <si>
    <t>Bindlach</t>
  </si>
  <si>
    <t>Kirchenpingarten</t>
  </si>
  <si>
    <t>Weidenberg</t>
  </si>
  <si>
    <t>Speichersdorf</t>
  </si>
  <si>
    <t>Creußen</t>
  </si>
  <si>
    <t>Haag (Oberfranken)</t>
  </si>
  <si>
    <t>Prebitz</t>
  </si>
  <si>
    <t>Kemnath</t>
  </si>
  <si>
    <t>Gefrees</t>
  </si>
  <si>
    <t>Warmensteinach</t>
  </si>
  <si>
    <t>Eckersdorf</t>
  </si>
  <si>
    <t>Mistelgau</t>
  </si>
  <si>
    <t>Ahorntal</t>
  </si>
  <si>
    <t>Bischofsgrün</t>
  </si>
  <si>
    <t>Gesees</t>
  </si>
  <si>
    <t>Glashütten (Oberfranken)</t>
  </si>
  <si>
    <t>Goldkronach</t>
  </si>
  <si>
    <t>Harsdorf</t>
  </si>
  <si>
    <t>Heinersreuth</t>
  </si>
  <si>
    <t>Himmelkron</t>
  </si>
  <si>
    <t>Hummeltal</t>
  </si>
  <si>
    <t>Immenreuth</t>
  </si>
  <si>
    <t>Kastl bei Kemnath</t>
  </si>
  <si>
    <t>Kulmain</t>
  </si>
  <si>
    <t>Marktschorgast</t>
  </si>
  <si>
    <t>Mistelbach</t>
  </si>
  <si>
    <t>Neudrossenfeld</t>
  </si>
  <si>
    <t>Neustadt am Kulm</t>
  </si>
  <si>
    <t>Plankenfels</t>
  </si>
  <si>
    <t>Emtmannsberg</t>
  </si>
  <si>
    <t>Seybothenreuth</t>
  </si>
  <si>
    <t>Schlammersdorf</t>
  </si>
  <si>
    <t>Vorbach</t>
  </si>
  <si>
    <t>Marktredwitz</t>
  </si>
  <si>
    <t>Wunsiedel</t>
  </si>
  <si>
    <t>Tirschenreuth</t>
  </si>
  <si>
    <t>Waldsassen</t>
  </si>
  <si>
    <t>Arzberg (Oberfranken)</t>
  </si>
  <si>
    <t>Leonberg (Oberpfalz)</t>
  </si>
  <si>
    <t>Mitterteich</t>
  </si>
  <si>
    <t>Bärnau</t>
  </si>
  <si>
    <t>Wiesau</t>
  </si>
  <si>
    <t>Waldershof</t>
  </si>
  <si>
    <t>Bad Alexandersbad</t>
  </si>
  <si>
    <t>Brand</t>
  </si>
  <si>
    <t>Ebnath</t>
  </si>
  <si>
    <t>Falkenberg (Oberpfalz)</t>
  </si>
  <si>
    <t>Fichtelberg</t>
  </si>
  <si>
    <t>Friedenfels</t>
  </si>
  <si>
    <t>Fuchsmühl</t>
  </si>
  <si>
    <t>Hohenberg an der Eger</t>
  </si>
  <si>
    <t>Konnersreuth</t>
  </si>
  <si>
    <t>Mehlmeisel</t>
  </si>
  <si>
    <t>Mähring</t>
  </si>
  <si>
    <t>Nagel</t>
  </si>
  <si>
    <t>Neualbenreuth</t>
  </si>
  <si>
    <t>Neusorg</t>
  </si>
  <si>
    <t>Pechbrunn</t>
  </si>
  <si>
    <t>Plößberg</t>
  </si>
  <si>
    <t>Pullenreuth</t>
  </si>
  <si>
    <t>Schirnding</t>
  </si>
  <si>
    <t>Thiersheim</t>
  </si>
  <si>
    <t>Tröstau</t>
  </si>
  <si>
    <t>Bamberg</t>
  </si>
  <si>
    <t>Hallstadt</t>
  </si>
  <si>
    <t>Ebern</t>
  </si>
  <si>
    <t>Scheßlitz</t>
  </si>
  <si>
    <t>Hirschaid</t>
  </si>
  <si>
    <t>Memmelsdorf</t>
  </si>
  <si>
    <t>Bischberg</t>
  </si>
  <si>
    <t>Litzendorf</t>
  </si>
  <si>
    <t>Ermershausen</t>
  </si>
  <si>
    <t>Maroldsweisach</t>
  </si>
  <si>
    <t>Strullendorf</t>
  </si>
  <si>
    <t>Schlüsselfeld</t>
  </si>
  <si>
    <t>Stegaurach</t>
  </si>
  <si>
    <t>Burgebrach</t>
  </si>
  <si>
    <t>Hollfeld</t>
  </si>
  <si>
    <t>Seßlach</t>
  </si>
  <si>
    <t>Altendorf (Kreis Bamberg)</t>
  </si>
  <si>
    <t>Baunach</t>
  </si>
  <si>
    <t>Breitengüßbach</t>
  </si>
  <si>
    <t>Breitbrunn (Unterfranken)</t>
  </si>
  <si>
    <t>Burghaslach</t>
  </si>
  <si>
    <t>Burgwindheim</t>
  </si>
  <si>
    <t>Buttenheim</t>
  </si>
  <si>
    <t>Ebrach</t>
  </si>
  <si>
    <t>Frensdorf</t>
  </si>
  <si>
    <t>Geiselwind</t>
  </si>
  <si>
    <t>Gerach (Oberfranken)</t>
  </si>
  <si>
    <t>Gundelsheim (Oberfranken)</t>
  </si>
  <si>
    <t>Kemmern</t>
  </si>
  <si>
    <t>Kirchlauter</t>
  </si>
  <si>
    <t>Königsfeld (Oberfranken)</t>
  </si>
  <si>
    <t>Lauter (Oberfranken)</t>
  </si>
  <si>
    <t>Lisberg</t>
  </si>
  <si>
    <t>Priesendorf</t>
  </si>
  <si>
    <t>Mühlhausen (Mittelfranken)</t>
  </si>
  <si>
    <t>Oberhaid (Oberfranken)</t>
  </si>
  <si>
    <t>Pettstadt</t>
  </si>
  <si>
    <t>Pfarrweisach</t>
  </si>
  <si>
    <t>Pommersfelden</t>
  </si>
  <si>
    <t>Rattelsdorf</t>
  </si>
  <si>
    <t>Rauhenebrach</t>
  </si>
  <si>
    <t>Reckendorf</t>
  </si>
  <si>
    <t>Rentweinsdorf</t>
  </si>
  <si>
    <t>Schönbrunn im Steigerwald</t>
  </si>
  <si>
    <t>Stadelhofen</t>
  </si>
  <si>
    <t>Stettfeld</t>
  </si>
  <si>
    <t>Untermerzbach</t>
  </si>
  <si>
    <t>Viereth-Trunstadt</t>
  </si>
  <si>
    <t>Wachenroth</t>
  </si>
  <si>
    <t>Walsdorf (Oberfranken)</t>
  </si>
  <si>
    <t>Wattendorf</t>
  </si>
  <si>
    <t>Wonsees</t>
  </si>
  <si>
    <t>Zapfendorf</t>
  </si>
  <si>
    <t>Lichtenfels (Oberfranken)</t>
  </si>
  <si>
    <t>Burgkunstadt</t>
  </si>
  <si>
    <t>Bad Staffelstein</t>
  </si>
  <si>
    <t>Ebersdorf bei Coburg</t>
  </si>
  <si>
    <t>Sonnefeld</t>
  </si>
  <si>
    <t>Michelau in Oberfranken</t>
  </si>
  <si>
    <t>Ebensfeld</t>
  </si>
  <si>
    <t>Untersiemau</t>
  </si>
  <si>
    <t>Marktgraitz</t>
  </si>
  <si>
    <t>Redwitz an der Rodach</t>
  </si>
  <si>
    <t>Weismain</t>
  </si>
  <si>
    <t>Altenkunstadt</t>
  </si>
  <si>
    <t>Mitwitz</t>
  </si>
  <si>
    <t>Großheirath</t>
  </si>
  <si>
    <t>Grub am Forst</t>
  </si>
  <si>
    <t>Hochstadt am Main</t>
  </si>
  <si>
    <t>Itzgrund</t>
  </si>
  <si>
    <t>Marktzeuln</t>
  </si>
  <si>
    <t>Schneckenlohe</t>
  </si>
  <si>
    <t>Weidhausen</t>
  </si>
  <si>
    <t>Kronach</t>
  </si>
  <si>
    <t>Küps</t>
  </si>
  <si>
    <t>Pressig</t>
  </si>
  <si>
    <t>Ludwigsstadt</t>
  </si>
  <si>
    <t>Stockheim (Oberfranken)</t>
  </si>
  <si>
    <t>Wallenfels</t>
  </si>
  <si>
    <t>Steinwiesen</t>
  </si>
  <si>
    <t>Wilhelmsthal</t>
  </si>
  <si>
    <t>Tettau (Oberfranken)</t>
  </si>
  <si>
    <t>Reichenbach (Oberfranken)</t>
  </si>
  <si>
    <t>Teuschnitz</t>
  </si>
  <si>
    <t>Steinbach am Wald</t>
  </si>
  <si>
    <t>Marktrodach</t>
  </si>
  <si>
    <t>Nordhalben</t>
  </si>
  <si>
    <t>Tschirn</t>
  </si>
  <si>
    <t>Weißenbrunn</t>
  </si>
  <si>
    <t>Coburg</t>
  </si>
  <si>
    <t>Neustadt bei Coburg</t>
  </si>
  <si>
    <t>Rödental</t>
  </si>
  <si>
    <t>Bad Rodach</t>
  </si>
  <si>
    <t>Weitramsdorf</t>
  </si>
  <si>
    <t>Ahorn (Kreis Coburg)</t>
  </si>
  <si>
    <t>Meeder</t>
  </si>
  <si>
    <t>Lautertal (Oberfranken)</t>
  </si>
  <si>
    <t>Dörfles-Esbach</t>
  </si>
  <si>
    <t>Niederfüllbach</t>
  </si>
  <si>
    <t>Würzburg</t>
  </si>
  <si>
    <t>Ochsenfurt</t>
  </si>
  <si>
    <t>Höchberg</t>
  </si>
  <si>
    <t>Veitshöchheim</t>
  </si>
  <si>
    <t>Simmershofen</t>
  </si>
  <si>
    <t>Uffenheim</t>
  </si>
  <si>
    <t>Weigenheim</t>
  </si>
  <si>
    <t>Gerbrunn</t>
  </si>
  <si>
    <t>Rimpar</t>
  </si>
  <si>
    <t>Zellingen</t>
  </si>
  <si>
    <t>Rottendorf</t>
  </si>
  <si>
    <t>Estenfeld</t>
  </si>
  <si>
    <t>Giebelstadt</t>
  </si>
  <si>
    <t>Reichenberg (Unterfranken)</t>
  </si>
  <si>
    <t>Randersacker</t>
  </si>
  <si>
    <t>Altertheim</t>
  </si>
  <si>
    <t>Aub</t>
  </si>
  <si>
    <t>Bergtheim</t>
  </si>
  <si>
    <t>Oberpleichfeld</t>
  </si>
  <si>
    <t>Bieberehren</t>
  </si>
  <si>
    <t>Bütthard</t>
  </si>
  <si>
    <t>Eibelstadt</t>
  </si>
  <si>
    <t>Eisenheim</t>
  </si>
  <si>
    <t>Eisingen (Bayern)</t>
  </si>
  <si>
    <t>Erlabrunn</t>
  </si>
  <si>
    <t>Frickenhausen am Main</t>
  </si>
  <si>
    <t>Gaukönigshofen</t>
  </si>
  <si>
    <t>Gelchsheim</t>
  </si>
  <si>
    <t>Sonderhofen</t>
  </si>
  <si>
    <t>Geroldshausen</t>
  </si>
  <si>
    <t>Gollhofen</t>
  </si>
  <si>
    <t>Hemmersheim</t>
  </si>
  <si>
    <t>Ippesheim</t>
  </si>
  <si>
    <t>Oberickelsheim</t>
  </si>
  <si>
    <t>Greußenheim</t>
  </si>
  <si>
    <t>Güntersleben</t>
  </si>
  <si>
    <t>Hausen bei Würzburg</t>
  </si>
  <si>
    <t>Helmstadt</t>
  </si>
  <si>
    <t>Hettstadt</t>
  </si>
  <si>
    <t>Himmelstadt</t>
  </si>
  <si>
    <t>Kirchheim (Unterfranken)</t>
  </si>
  <si>
    <t>Kist</t>
  </si>
  <si>
    <t>Kleinrinderfeld</t>
  </si>
  <si>
    <t>Kürnach</t>
  </si>
  <si>
    <t>Leinach</t>
  </si>
  <si>
    <t>Margetshöchheim</t>
  </si>
  <si>
    <t>Neubrunn (Unterfranken)</t>
  </si>
  <si>
    <t>Prosselsheim</t>
  </si>
  <si>
    <t>Remlingen (Unterfranken)</t>
  </si>
  <si>
    <t>Retzstadt</t>
  </si>
  <si>
    <t>Riedenheim</t>
  </si>
  <si>
    <t>Röttingen</t>
  </si>
  <si>
    <t>Tauberrettersheim</t>
  </si>
  <si>
    <t>Sommerhausen</t>
  </si>
  <si>
    <t>Winterhausen</t>
  </si>
  <si>
    <t>Theilheim</t>
  </si>
  <si>
    <t>Thüngen</t>
  </si>
  <si>
    <t>Thüngersheim</t>
  </si>
  <si>
    <t>Holzkirchen (Unterfranken)</t>
  </si>
  <si>
    <t>Uettingen</t>
  </si>
  <si>
    <t>Unterpleichfeld</t>
  </si>
  <si>
    <t>Waldbrunn (Unterfranken)</t>
  </si>
  <si>
    <t>Waldbüttelbrunn</t>
  </si>
  <si>
    <t>Zell am Main</t>
  </si>
  <si>
    <t>Biebelried</t>
  </si>
  <si>
    <t>Kitzingen</t>
  </si>
  <si>
    <t>Albertshofen</t>
  </si>
  <si>
    <t>Buchbrunn</t>
  </si>
  <si>
    <t>Großlangheim</t>
  </si>
  <si>
    <t>Mainstockheim</t>
  </si>
  <si>
    <t>Sulzfeld am Main</t>
  </si>
  <si>
    <t>Volkach</t>
  </si>
  <si>
    <t>Nordheim am Main</t>
  </si>
  <si>
    <t>Sommerach</t>
  </si>
  <si>
    <t>Dettelbach</t>
  </si>
  <si>
    <t>Marktbreit</t>
  </si>
  <si>
    <t>Martinsheim</t>
  </si>
  <si>
    <t>Segnitz</t>
  </si>
  <si>
    <t>Marktsteft</t>
  </si>
  <si>
    <t>Obernbreit</t>
  </si>
  <si>
    <t>Seinsheim</t>
  </si>
  <si>
    <t>Iphofen</t>
  </si>
  <si>
    <t>Markt Einersheim</t>
  </si>
  <si>
    <t>Rödelsee</t>
  </si>
  <si>
    <t>Willanzheim</t>
  </si>
  <si>
    <t>Mainbernheim</t>
  </si>
  <si>
    <t>Wiesentheid</t>
  </si>
  <si>
    <t>Abtswind</t>
  </si>
  <si>
    <t>Castell</t>
  </si>
  <si>
    <t>Kleinlangheim</t>
  </si>
  <si>
    <t>Rüdenhausen</t>
  </si>
  <si>
    <t>Wiesenbronn</t>
  </si>
  <si>
    <t>Prichsenstadt</t>
  </si>
  <si>
    <t>Schwarzach am Main</t>
  </si>
  <si>
    <t>Schweinfurt</t>
  </si>
  <si>
    <t>Haßfurt</t>
  </si>
  <si>
    <t>Werneck</t>
  </si>
  <si>
    <t>Frankenwinheim</t>
  </si>
  <si>
    <t>Gerolzhofen</t>
  </si>
  <si>
    <t>Arnstein (Unterfranken)</t>
  </si>
  <si>
    <t>Schonungen</t>
  </si>
  <si>
    <t>Dittelbrunn</t>
  </si>
  <si>
    <t>Hofheim in Unterfranken</t>
  </si>
  <si>
    <t>Niederwerrn</t>
  </si>
  <si>
    <t>Gochsheim</t>
  </si>
  <si>
    <t>Zeil am Main</t>
  </si>
  <si>
    <t>Knetzgau</t>
  </si>
  <si>
    <t>Eltmann</t>
  </si>
  <si>
    <t>Königsberg in Bayern</t>
  </si>
  <si>
    <t>Stadtlauringen</t>
  </si>
  <si>
    <t>Poppenhausen (Unterfranken)</t>
  </si>
  <si>
    <t>Aidhausen</t>
  </si>
  <si>
    <t>Bergrheinfeld</t>
  </si>
  <si>
    <t>Bundorf</t>
  </si>
  <si>
    <t>Burgpreppach</t>
  </si>
  <si>
    <t>Dingolshausen</t>
  </si>
  <si>
    <t>Donnersdorf</t>
  </si>
  <si>
    <t>Ebelsbach</t>
  </si>
  <si>
    <t>Euerbach</t>
  </si>
  <si>
    <t>Gädheim</t>
  </si>
  <si>
    <t>Geldersheim</t>
  </si>
  <si>
    <t>Grafenrheinfeld</t>
  </si>
  <si>
    <t>Grettstadt</t>
  </si>
  <si>
    <t>Kolitzheim</t>
  </si>
  <si>
    <t>Lülsfeld</t>
  </si>
  <si>
    <t>Michelau im Steigerwald</t>
  </si>
  <si>
    <t>Oberaurach</t>
  </si>
  <si>
    <t>Oberschwarzach</t>
  </si>
  <si>
    <t>Rannungen</t>
  </si>
  <si>
    <t>Riedbach</t>
  </si>
  <si>
    <t>Röthlein</t>
  </si>
  <si>
    <t>Sand am Main</t>
  </si>
  <si>
    <t>Schwanfeld</t>
  </si>
  <si>
    <t>Schwebheim</t>
  </si>
  <si>
    <t>Sennfeld</t>
  </si>
  <si>
    <t>Sulzdorf an der Lederhecke</t>
  </si>
  <si>
    <t>Sulzheim (Unterfranken)</t>
  </si>
  <si>
    <t>Theres</t>
  </si>
  <si>
    <t>Üchtelhausen</t>
  </si>
  <si>
    <t>Waigolshausen</t>
  </si>
  <si>
    <t>Wasserlosen</t>
  </si>
  <si>
    <t>Wipfeld</t>
  </si>
  <si>
    <t>Wonfurt</t>
  </si>
  <si>
    <t>Bad Neustadt an der Saale</t>
  </si>
  <si>
    <t>Salz (Unterfranken)</t>
  </si>
  <si>
    <t>Hollstadt</t>
  </si>
  <si>
    <t>Hohenroth</t>
  </si>
  <si>
    <t>Heustreu</t>
  </si>
  <si>
    <t>Niederlauer</t>
  </si>
  <si>
    <t>Rödelmaier</t>
  </si>
  <si>
    <t>Strahlungen</t>
  </si>
  <si>
    <t>Unsleben</t>
  </si>
  <si>
    <t>Wollbach</t>
  </si>
  <si>
    <t>Wülfershausen an der Saale</t>
  </si>
  <si>
    <t>Bad Königshofen im Grabfeld</t>
  </si>
  <si>
    <t>Aubstadt</t>
  </si>
  <si>
    <t>Großbardorf</t>
  </si>
  <si>
    <t>Großeibstadt</t>
  </si>
  <si>
    <t>Herbstadt</t>
  </si>
  <si>
    <t>Höchheim</t>
  </si>
  <si>
    <t>Saal an der Saale</t>
  </si>
  <si>
    <t>Sulzfeld im Grabfeld</t>
  </si>
  <si>
    <t>Trappstadt</t>
  </si>
  <si>
    <t>Mellrichstadt</t>
  </si>
  <si>
    <t>Hendungen</t>
  </si>
  <si>
    <t>Oberstreu</t>
  </si>
  <si>
    <t>Stockheim (Unterfranken)</t>
  </si>
  <si>
    <t>Ostheim vor der Rhön</t>
  </si>
  <si>
    <t>Hausen (Rhön)</t>
  </si>
  <si>
    <t>Nordheim vor der Rhön</t>
  </si>
  <si>
    <t>Sondheim vor der Rhön</t>
  </si>
  <si>
    <t>Willmars</t>
  </si>
  <si>
    <t>Fladungen</t>
  </si>
  <si>
    <t>Bischofsheim an der Rhön</t>
  </si>
  <si>
    <t>Bastheim</t>
  </si>
  <si>
    <t>Oberelsbach</t>
  </si>
  <si>
    <t>Sandberg</t>
  </si>
  <si>
    <t>Schönau an der Brend</t>
  </si>
  <si>
    <t>Bad Kissingen</t>
  </si>
  <si>
    <t>Münnerstadt</t>
  </si>
  <si>
    <t>Burkardroth</t>
  </si>
  <si>
    <t>Bad Bocklet</t>
  </si>
  <si>
    <t>Maßbach</t>
  </si>
  <si>
    <t>Thundorf in Unterfranken</t>
  </si>
  <si>
    <t>Oerlenbach</t>
  </si>
  <si>
    <t>Aura an der Saale</t>
  </si>
  <si>
    <t>Euerdorf</t>
  </si>
  <si>
    <t>Sulzthal</t>
  </si>
  <si>
    <t>Nüdlingen</t>
  </si>
  <si>
    <t>Oberthulba</t>
  </si>
  <si>
    <t>Burglauer</t>
  </si>
  <si>
    <t>Elfershausen</t>
  </si>
  <si>
    <t>Fuchsstadt</t>
  </si>
  <si>
    <t>Ramsthal</t>
  </si>
  <si>
    <t>Gemünden am Main</t>
  </si>
  <si>
    <t>Karlstadt</t>
  </si>
  <si>
    <t>Hammelburg</t>
  </si>
  <si>
    <t>Bad Brückenau</t>
  </si>
  <si>
    <t>Wildflecken</t>
  </si>
  <si>
    <t>Aura im Sinngrund</t>
  </si>
  <si>
    <t>Burgsinn</t>
  </si>
  <si>
    <t>Eußenheim</t>
  </si>
  <si>
    <t>Fellen</t>
  </si>
  <si>
    <t>Geroda (Unterfranken)</t>
  </si>
  <si>
    <t>Gössenheim</t>
  </si>
  <si>
    <t>Gräfendorf</t>
  </si>
  <si>
    <t>Karsbach</t>
  </si>
  <si>
    <t>Mittelsinn</t>
  </si>
  <si>
    <t>Motten</t>
  </si>
  <si>
    <t>Neuendorf (Unterfranken)</t>
  </si>
  <si>
    <t>Oberleichtersbach</t>
  </si>
  <si>
    <t>Obersinn</t>
  </si>
  <si>
    <t>Riedenberg</t>
  </si>
  <si>
    <t>Rieneck</t>
  </si>
  <si>
    <t>Schondra</t>
  </si>
  <si>
    <t>Wartmannsroth</t>
  </si>
  <si>
    <t>Zeitlofs</t>
  </si>
  <si>
    <t>Lohr am Main</t>
  </si>
  <si>
    <t>Marktheidenfeld</t>
  </si>
  <si>
    <t>Frammersbach</t>
  </si>
  <si>
    <t>Birkenfeld (Unterfranken)</t>
  </si>
  <si>
    <t>Bischbrunn</t>
  </si>
  <si>
    <t>Erlenbach bei Marktheidenfeld</t>
  </si>
  <si>
    <t>Esselbach</t>
  </si>
  <si>
    <t>Hafenlohr</t>
  </si>
  <si>
    <t>Karbach (Unterfranken)</t>
  </si>
  <si>
    <t>Neuhütten (Unterfranken)</t>
  </si>
  <si>
    <t>Neustadt am Main</t>
  </si>
  <si>
    <t>Partenstein</t>
  </si>
  <si>
    <t>Rechtenbach</t>
  </si>
  <si>
    <t>Roden</t>
  </si>
  <si>
    <t>Rothenfels</t>
  </si>
  <si>
    <t>Schollbrunn</t>
  </si>
  <si>
    <t>Steinfeld (Unterfranken)</t>
  </si>
  <si>
    <t>Triefenstein</t>
  </si>
  <si>
    <t>Urspringen</t>
  </si>
  <si>
    <t>Wiesthal</t>
  </si>
  <si>
    <t>Kreuzwertheim</t>
  </si>
  <si>
    <t>Collenberg</t>
  </si>
  <si>
    <t>Altenbuch</t>
  </si>
  <si>
    <t>Dorfprozelten</t>
  </si>
  <si>
    <t>Faulbach</t>
  </si>
  <si>
    <t>Hasloch</t>
  </si>
  <si>
    <t>Stadtprozelten</t>
  </si>
  <si>
    <t>A-4020</t>
  </si>
  <si>
    <t>A-Linz</t>
  </si>
  <si>
    <t>A-5090</t>
  </si>
  <si>
    <t>A-Lofer</t>
  </si>
  <si>
    <t>A-5522</t>
  </si>
  <si>
    <t>A-St. Martin</t>
  </si>
  <si>
    <t>A-5542</t>
  </si>
  <si>
    <t>A-Flachau</t>
  </si>
  <si>
    <t>A-5550</t>
  </si>
  <si>
    <t>A-Radstadt</t>
  </si>
  <si>
    <t>A-5602</t>
  </si>
  <si>
    <t>A-Wagrain</t>
  </si>
  <si>
    <t>A-5661</t>
  </si>
  <si>
    <t>A-Rauris</t>
  </si>
  <si>
    <t>A-5700</t>
  </si>
  <si>
    <t>A-Zell am See</t>
  </si>
  <si>
    <t>A-5741</t>
  </si>
  <si>
    <t>A-Neukirchen/Großvenediger</t>
  </si>
  <si>
    <t>A-5753</t>
  </si>
  <si>
    <t>A-Saalbach/Hinterglemm</t>
  </si>
  <si>
    <t>A-5754</t>
  </si>
  <si>
    <t>A-Hinterglemm</t>
  </si>
  <si>
    <t>A-5761</t>
  </si>
  <si>
    <t>A-Maria Alm</t>
  </si>
  <si>
    <t>A-6075</t>
  </si>
  <si>
    <t>A-Tulfes</t>
  </si>
  <si>
    <t>A-6108</t>
  </si>
  <si>
    <t>A-Scharnitz</t>
  </si>
  <si>
    <t>A-6141</t>
  </si>
  <si>
    <t>A-Schönberg/Stubaital</t>
  </si>
  <si>
    <t>A-6306</t>
  </si>
  <si>
    <t>A-Söll in Tirol</t>
  </si>
  <si>
    <t>A-6311</t>
  </si>
  <si>
    <t>A-Oberau / Wildschönau</t>
  </si>
  <si>
    <t>A-6334</t>
  </si>
  <si>
    <t>A-Schwoich</t>
  </si>
  <si>
    <t>A-6542</t>
  </si>
  <si>
    <t>A-Pfunds</t>
  </si>
  <si>
    <t>CH-6598</t>
  </si>
  <si>
    <t>CH-Tenero</t>
  </si>
  <si>
    <t>SL-5230</t>
  </si>
  <si>
    <t>SL-Bovec</t>
  </si>
  <si>
    <t>BSJ Oberbayern</t>
  </si>
  <si>
    <t>BSJ Niederbayern</t>
  </si>
  <si>
    <t>BSJ Oberpfalz</t>
  </si>
  <si>
    <t>BSJ Oberfranken</t>
  </si>
  <si>
    <t>BSJ Mittelfranken</t>
  </si>
  <si>
    <t>BSJ Unterfranken</t>
  </si>
  <si>
    <t>BSJ Schwaben</t>
  </si>
  <si>
    <t>Straße</t>
  </si>
  <si>
    <t>Ort</t>
  </si>
  <si>
    <t>Georg-Brauchle-Ring 93</t>
  </si>
  <si>
    <t>München</t>
  </si>
  <si>
    <t>Stadionstraße 50</t>
  </si>
  <si>
    <t>Hermann-Köhl-Str. 2</t>
  </si>
  <si>
    <t>Rosestr. 24</t>
  </si>
  <si>
    <t>Dutzendteichstr. 24</t>
  </si>
  <si>
    <t>Nürnberg</t>
  </si>
  <si>
    <t>Friedenstr. 5a</t>
  </si>
  <si>
    <t>Werner-von-Siemens-Str. 6</t>
  </si>
  <si>
    <t>Augsburg</t>
  </si>
  <si>
    <t>Donaustaufer Str. 256</t>
  </si>
  <si>
    <t>Tal 42</t>
  </si>
  <si>
    <t>An der Schießstätte 6</t>
  </si>
  <si>
    <t>Virchowstr. 7</t>
  </si>
  <si>
    <t>Birkenstr. 12</t>
  </si>
  <si>
    <t>Eching</t>
  </si>
  <si>
    <t>Oskar-von-Miller-Straße 41</t>
  </si>
  <si>
    <t>Friedberg</t>
  </si>
  <si>
    <t>Losbergstraße 12</t>
  </si>
  <si>
    <t>Prinzregentenstraße 120</t>
  </si>
  <si>
    <t>Bierbrauerweg 32</t>
  </si>
  <si>
    <t>Offenbach</t>
  </si>
  <si>
    <t>Lüneburger Straße 13</t>
  </si>
  <si>
    <t>Landshamer Straße 11</t>
  </si>
  <si>
    <t>Landweg 2</t>
  </si>
  <si>
    <t>Kreuzgasse 7</t>
  </si>
  <si>
    <t>Lauf/Pegnitz</t>
  </si>
  <si>
    <t>Mußstr. 49</t>
  </si>
  <si>
    <t>Email</t>
  </si>
  <si>
    <t>bsj@blsv.de</t>
  </si>
  <si>
    <t>bsj-obb@blsv.de</t>
  </si>
  <si>
    <t>bsj@blsv-schwaben.de</t>
  </si>
  <si>
    <t>fab-gst@aikido-fab.de</t>
  </si>
  <si>
    <t>geschaeftsstelle@badminton-bbv.de</t>
  </si>
  <si>
    <t>info@bbsv.de</t>
  </si>
  <si>
    <t>bbv@bbv-online.de</t>
  </si>
  <si>
    <t>info@bvs-bayern.com</t>
  </si>
  <si>
    <t>service@bergsportfachverband.de</t>
  </si>
  <si>
    <t>GS@Bayern-Billard.de</t>
  </si>
  <si>
    <t>info@boxen-babv.de</t>
  </si>
  <si>
    <t>melanieschwab.1@web.de</t>
  </si>
  <si>
    <t>baumgartner@bdvev.de</t>
  </si>
  <si>
    <t>info@einradverband-bayern.de</t>
  </si>
  <si>
    <t>Info@bev-eissport.de</t>
  </si>
  <si>
    <t>geschaeftsstelle@fechten-bayern.de</t>
  </si>
  <si>
    <t>bfv@bfv.de</t>
  </si>
  <si>
    <t>geschaeftsstelle@bg-sv.de</t>
  </si>
  <si>
    <t>Geschaeftsstelle@BGKV.de</t>
  </si>
  <si>
    <t>hk@bayerischergolfverband.de</t>
  </si>
  <si>
    <t>Info@bhv-online.de</t>
  </si>
  <si>
    <t>info@bayernhockey.de</t>
  </si>
  <si>
    <t>gst@b-j-v.de</t>
  </si>
  <si>
    <t>info@jjvb.de</t>
  </si>
  <si>
    <t>BKV@kanu-bayern.de</t>
  </si>
  <si>
    <t>info@karate-bayern.de</t>
  </si>
  <si>
    <t>geschaeftsstelle@baku-ev.de</t>
  </si>
  <si>
    <t>info@blv-sport.de</t>
  </si>
  <si>
    <t>meyer@lvbayern.de</t>
  </si>
  <si>
    <t>info@minigolf-bayern.de</t>
  </si>
  <si>
    <t>office@motorsport-bayern.de</t>
  </si>
  <si>
    <t>kmweber@t-online.de</t>
  </si>
  <si>
    <t>buero@brv-ev.de</t>
  </si>
  <si>
    <t>geschaeftsstelle@brtv.de</t>
  </si>
  <si>
    <t>hohlmeier@brfv.de</t>
  </si>
  <si>
    <t>gs@brv-ringen.de</t>
  </si>
  <si>
    <t>geschaeftsstelle@briv-rollsport.de</t>
  </si>
  <si>
    <t>lehmacher@ruderverband.de</t>
  </si>
  <si>
    <t>bsv@bayernsail.de</t>
  </si>
  <si>
    <t>info@bsbv-online.de</t>
  </si>
  <si>
    <t>info@bsv-ski.de</t>
  </si>
  <si>
    <t>squash@squash-in-bayern.de</t>
  </si>
  <si>
    <t>btu-gs@online.de</t>
  </si>
  <si>
    <t>geschaeftsstelle@ltvb.de</t>
  </si>
  <si>
    <t>geschaeftsstelle@bltv-ev.de</t>
  </si>
  <si>
    <t>btv@btv.de</t>
  </si>
  <si>
    <t>bttv@bttv.de</t>
  </si>
  <si>
    <t>info@btv-info.de</t>
  </si>
  <si>
    <t>info@btv-turnen.de</t>
  </si>
  <si>
    <t>info@bvv.volley.de</t>
  </si>
  <si>
    <t>Bezeichnung der Maßnahme:</t>
  </si>
  <si>
    <t>Dateneingabe ReferentInnen / verantwortliche MitarbeiterInnen</t>
  </si>
  <si>
    <t>lfd.-Nr.</t>
  </si>
  <si>
    <t>Titel</t>
  </si>
  <si>
    <t>Vorname</t>
  </si>
  <si>
    <t>Nachname</t>
  </si>
  <si>
    <t>Adresse/Str.</t>
  </si>
  <si>
    <t>Alter</t>
  </si>
  <si>
    <t>Kennz.</t>
  </si>
  <si>
    <t>Herr</t>
  </si>
  <si>
    <t>EA</t>
  </si>
  <si>
    <t>HA</t>
  </si>
  <si>
    <t>Frau</t>
  </si>
  <si>
    <t>HO</t>
  </si>
  <si>
    <t>PR</t>
  </si>
  <si>
    <t>SO</t>
  </si>
  <si>
    <t>Kennz.:</t>
  </si>
  <si>
    <t>EA (ehrenamtlich. MA), HA (haupt-/nebenberuflicher MA), HO (Honorarkraft), PR (Praktikant), SO (sonstige)</t>
  </si>
  <si>
    <t>Dateneingabe Teilnehmende</t>
  </si>
  <si>
    <t>Antragsteller:</t>
  </si>
  <si>
    <t>Ort der Maßnahme:</t>
  </si>
  <si>
    <t>A. Referenten / verantwortliche Personen</t>
  </si>
  <si>
    <t>lfd. Nr.</t>
  </si>
  <si>
    <t>Rang</t>
  </si>
  <si>
    <t>Name</t>
  </si>
  <si>
    <t>eigenhändige Unterschrift</t>
  </si>
  <si>
    <t>B. Teilnehmende</t>
  </si>
  <si>
    <t>Nr.</t>
  </si>
  <si>
    <t>w</t>
  </si>
  <si>
    <t>m</t>
  </si>
  <si>
    <t>PLZ, Wohnort</t>
  </si>
  <si>
    <t>K</t>
  </si>
  <si>
    <t>18-27</t>
  </si>
  <si>
    <t>&gt;27</t>
  </si>
  <si>
    <t>Freiwillige Arbeistleistung</t>
  </si>
  <si>
    <t>Verwendungsnachweis (VWN)</t>
  </si>
  <si>
    <r>
      <rPr>
        <b/>
        <sz val="10"/>
        <color theme="1"/>
        <rFont val="Verdana"/>
        <family val="2"/>
      </rPr>
      <t xml:space="preserve">Stundenzettel </t>
    </r>
    <r>
      <rPr>
        <sz val="10"/>
        <color theme="1"/>
        <rFont val="Verdana"/>
        <family val="2"/>
      </rPr>
      <t>(geleistete Arbeitsleistungen)</t>
    </r>
  </si>
  <si>
    <r>
      <t xml:space="preserve">Auszug aus den </t>
    </r>
    <r>
      <rPr>
        <b/>
        <sz val="10"/>
        <color theme="1"/>
        <rFont val="Verdana"/>
        <family val="2"/>
      </rPr>
      <t>Rahmenrichtlinien 5.4</t>
    </r>
  </si>
  <si>
    <t>Freiwillige Arbeits- und Sachleistungen</t>
  </si>
  <si>
    <t>1.</t>
  </si>
  <si>
    <r>
      <rPr>
        <b/>
        <sz val="10"/>
        <color theme="1"/>
        <rFont val="Verdana"/>
        <family val="2"/>
      </rPr>
      <t>Antragsteller (Letztempfänger)</t>
    </r>
    <r>
      <rPr>
        <sz val="10"/>
        <color theme="1"/>
        <rFont val="Verdana"/>
        <family val="2"/>
      </rPr>
      <t xml:space="preserve"> Name / Anschrift</t>
    </r>
  </si>
  <si>
    <t>2.</t>
  </si>
  <si>
    <t>Bezeichnung der Maßnahme</t>
  </si>
  <si>
    <t xml:space="preserve">3. </t>
  </si>
  <si>
    <t>Datum</t>
  </si>
  <si>
    <t>Art der Arbeitsleistung (Stichworte)</t>
  </si>
  <si>
    <t>geleistete 
Stunden</t>
  </si>
  <si>
    <t>Summe Stunden</t>
  </si>
  <si>
    <t>Zuwendungsfähiger Betrag</t>
  </si>
  <si>
    <t>Ort, Datum</t>
  </si>
  <si>
    <t>Stempel / Unterschrift</t>
  </si>
  <si>
    <t>3.</t>
  </si>
  <si>
    <t>4.</t>
  </si>
  <si>
    <t>5.</t>
  </si>
  <si>
    <t>6.</t>
  </si>
  <si>
    <t>7.</t>
  </si>
  <si>
    <t>8.</t>
  </si>
  <si>
    <t>9.</t>
  </si>
  <si>
    <t>10.</t>
  </si>
  <si>
    <t>11.</t>
  </si>
  <si>
    <t>12.</t>
  </si>
  <si>
    <t>13.</t>
  </si>
  <si>
    <t>14.</t>
  </si>
  <si>
    <t>15.</t>
  </si>
  <si>
    <t>Bayerische Sportjugend im BLSV</t>
  </si>
  <si>
    <t>Referentenabrechnung</t>
  </si>
  <si>
    <t>Honorar- und Fahrtkosten</t>
  </si>
  <si>
    <t>Dauer:</t>
  </si>
  <si>
    <t>Name u. Anschrift des Referenten:</t>
  </si>
  <si>
    <t>(Steuernummer, falls vorhanden):</t>
  </si>
  <si>
    <t>Beruf, Funktion:</t>
  </si>
  <si>
    <t>siehe Lehrgangsprogramm</t>
  </si>
  <si>
    <t>Honorar:</t>
  </si>
  <si>
    <t>€ (nach Vereinbarung):</t>
  </si>
  <si>
    <t>LG-Leitungshonorar (nach Vereinbarung):</t>
  </si>
  <si>
    <t>Sonstige Kosten (Belege siehe Beiblatt/Anhang):</t>
  </si>
  <si>
    <t>Fahrtkosten:</t>
  </si>
  <si>
    <t>Fahrt von</t>
  </si>
  <si>
    <t>nach</t>
  </si>
  <si>
    <t>und zurück</t>
  </si>
  <si>
    <t>PKW:</t>
  </si>
  <si>
    <t>km á 0,30 € / km:</t>
  </si>
  <si>
    <t>ÖPNV (bitte Belege beifügen):</t>
  </si>
  <si>
    <t>Endbetrag:</t>
  </si>
  <si>
    <t>Bankverbindung</t>
  </si>
  <si>
    <t>Sachkonto:</t>
  </si>
  <si>
    <t>Kostenstelle:</t>
  </si>
  <si>
    <t>Referent (Datum, Unterschrift)</t>
  </si>
  <si>
    <t>Kostenträger:</t>
  </si>
  <si>
    <t>Sachlich richtig:</t>
  </si>
  <si>
    <t>In Ordnung:</t>
  </si>
  <si>
    <t>Leiter der Maßnahme (Datum, Unterschrift)</t>
  </si>
  <si>
    <t>Zur Zahlung angewiesen:</t>
  </si>
  <si>
    <t>Weiterleitungsvertrag</t>
  </si>
  <si>
    <t>Vereinbarung</t>
  </si>
  <si>
    <t>Titel der Maßnahme:</t>
  </si>
  <si>
    <t>Datum der Maßnahme:</t>
  </si>
  <si>
    <t>von:</t>
  </si>
  <si>
    <t>bis:</t>
  </si>
  <si>
    <t>Antrag vom (Datum):</t>
  </si>
  <si>
    <t>1. Vertragspartner</t>
  </si>
  <si>
    <t>Bayerische Sportjugend im BLSV (BSJ), Georg-Brauchle-Ring 93, 80992 München</t>
  </si>
  <si>
    <t>und dem (Zuschussempfänger / Letztempfänger), Adresse:</t>
  </si>
  <si>
    <t>Adresse:</t>
  </si>
  <si>
    <t>vertreten durch:</t>
  </si>
  <si>
    <t>2. Gegenstand des Vertrags (VV Nr. 13.6.2 zu Art. 44 BayHO)</t>
  </si>
  <si>
    <t>Mit diesem Vertrag wird dem Letztempfänger eine Zuwendung des Bayerischen Jugendrings aus Mitteln zur Umsetzung des Kinder- und Jugendprogramms der Bayerischen Staatsregierung weitergeleitet.</t>
  </si>
  <si>
    <t>3. Zuwendungsart, Zuwendungshöhe und Finanzierung (VV Nr. 13.6.1 und 13.6.3 zu Art. 44 BayHO)</t>
  </si>
  <si>
    <r>
      <t>Die Zuwendung erfolgt in Form "einer „</t>
    </r>
    <r>
      <rPr>
        <b/>
        <sz val="10"/>
        <color rgb="FF000000"/>
        <rFont val="Verdana"/>
        <family val="2"/>
      </rPr>
      <t>Abschlagsauszahlung</t>
    </r>
    <r>
      <rPr>
        <sz val="10"/>
        <color rgb="FF000000"/>
        <rFont val="Verdana"/>
        <family val="2"/>
      </rPr>
      <t xml:space="preserve">“ in Höhe von </t>
    </r>
    <r>
      <rPr>
        <b/>
        <sz val="10"/>
        <color rgb="FF000000"/>
        <rFont val="Verdana"/>
        <family val="2"/>
      </rPr>
      <t>80%</t>
    </r>
    <r>
      <rPr>
        <sz val="10"/>
        <color rgb="FF000000"/>
        <rFont val="Verdana"/>
        <family val="2"/>
      </rPr>
      <t xml:space="preserve"> des maximal möglichen Zuschusses für die </t>
    </r>
    <r>
      <rPr>
        <b/>
        <sz val="10"/>
        <color rgb="FF000000"/>
        <rFont val="Verdana"/>
        <family val="2"/>
      </rPr>
      <t>Jugendleitungen der Sportvereine</t>
    </r>
    <r>
      <rPr>
        <sz val="10"/>
        <color rgb="FF000000"/>
        <rFont val="Verdana"/>
        <family val="2"/>
      </rPr>
      <t xml:space="preserve"> und </t>
    </r>
    <r>
      <rPr>
        <b/>
        <sz val="10"/>
        <color rgb="FF000000"/>
        <rFont val="Verdana"/>
        <family val="2"/>
      </rPr>
      <t>Sportfachverbandsjugendleitungen</t>
    </r>
    <r>
      <rPr>
        <sz val="10"/>
        <color rgb="FF000000"/>
        <rFont val="Verdana"/>
        <family val="2"/>
      </rPr>
      <t>; im Nachgang des Kontingentjahresende erfolgt eine mögliche Restzahlung - sofern unter 3.2.3 keine abweichende Regelung getroffen ist."</t>
    </r>
  </si>
  <si>
    <t>Die zuwendungsfähigen und angemessenen Ausgaben betragen (Antrag):</t>
  </si>
  <si>
    <t>3.2 Anforderungen und Bedingungen</t>
  </si>
  <si>
    <t>3.2.3. Abweichend bzw. ergänzend hierzu gilt gegebenenfalls abweichender Fördersatz</t>
  </si>
  <si>
    <t>Einschränkung des/der</t>
  </si>
  <si>
    <t>Bitte Wählen</t>
  </si>
  <si>
    <t>Fördersumme:</t>
  </si>
  <si>
    <t>der angemessenen u. förderf. Ausgaben</t>
  </si>
  <si>
    <t>4. Weitere Vereinbarungen</t>
  </si>
  <si>
    <t>4.1.1. Die Zuwendung darf nur zur Erfüllung des im Zuwendungsbescheid bzw. im Vertrag bestimmten Zwecks verwendet werden. Die Zuwendung ist wirtschaftlich und sparsam zu verwenden.</t>
  </si>
  <si>
    <t>4.1.2. Alle mit dem Zuwendungszweck zusammenhängenden Einnahmen (insbesondere Zuwendungen, Leistungen Dritter) und der Eigenanteil des Letztempfängers sind als Deckungsmittel für alle mit dem Zuwendungszweck zusammenhängenden Ausgaben einzusetzen. Der Finanzierungsplan (aufgegliederte Berechnung der mit dem Zuwendungszweck zusammenhängenden Ausgaben mit einer Übersicht über die beabsichtigte Finanzierung) ist hinsichtlich des Gesamtergebnisses verbindlich. Die Einzelansätze dürfen um bis zu 20 v.H. überschritten werden, soweit die Überschreitung durch entsprechende Einsparungen bei anderen Einzelansätzen der zuwendungsfähigen Ausgaben ausgeglichen werden kann und hierdurch der Zuwendungszweck nicht beeinträchtigt wird. Beruht die Überschreitung eines Einzelansatzes auf behördlichen Bedingungen oder Auflagen, sind innerhalb des Gesamtergebnisses des Finanzierungsplans auch weitergehende Abweichungen zulässig. Im Übrigen sind Überschreitungen zulässig, wenn sie der Letztempfänger voll aus eigenen Mitteln trägt.</t>
  </si>
  <si>
    <t>4.1.3. Die Zuwendung darf nur insoweit und nicht eher angefordert werden, als sie innerhalb von zwei Monaten nach der Auszahlung für fällige Zahlungen benötigt wird. Die Anforderung jedes Teilbetrages muss die zur Beurteilung des Mittelbedarfs erforderlichen Angaben enthalten. Im Übrigen darf die Zuwendung jeweils anteilig mit etwaigen Zuwendungen anderer Zuwendungsgeber und den vorgesehenen eigenen und sonstigen Mitteln des Letztempfängers in Anspruch genommen werden.</t>
  </si>
  <si>
    <t>4.1.4. Zahlungen vor Empfang der Gegenleistung dürfen aus der Zuwendung nur vereinbart oder bewirkt werden, soweit dies allgemein üblich oder durch besondere Umstände gerechtfertigt ist.</t>
  </si>
  <si>
    <r>
      <t xml:space="preserve">4.2. Vergabe von Auträgen (ANBest-P Nr.3)
</t>
    </r>
    <r>
      <rPr>
        <sz val="10"/>
        <color theme="1"/>
        <rFont val="Verdana"/>
        <family val="2"/>
      </rPr>
      <t>Bei der Vergabe von Aufträgen zur Erfüllung des Zuwendungszwecks sind folgende Vorschriften zu beachten:</t>
    </r>
  </si>
  <si>
    <t>4.2.1. Bei der Vergabe von Aufträgen für Lieferungen und Leistungen die Vergabe- und Vertragsordnung für Leistungen Teil A (VOL/A) Abschnitt 1.</t>
  </si>
  <si>
    <t>4.2.2. Weitergehende Bestimmungen, die den Letztempfänger zur Anwendung von Vergabevorschriften verpflichten (z. B. die §§ 97 ff. GWB in Verbindung mit der Vergabeverordnung bzw. der Sektorenverordnung in ihren jeweils geltenden Fassungen und dem Abschnitt 2 der VOB/A).</t>
  </si>
  <si>
    <t>4.2.3. Die Richtlinien für die Berücksichtigung bevorzugter Bewerber bei der Vergabe öffentlicher Aufträge – Spätaussiedler, Werkstätten für Behinderte und Blindenwerkstätten, Verfolgte – (Bevorzugten-Richtlinien) in der jeweils geltenden Fassung.</t>
  </si>
  <si>
    <t>4.2.4. Die Mittelstandsrichtlinien Öffentliches Auftragswesen der Staatsregierung in der jeweils geltenden Fassung.</t>
  </si>
  <si>
    <t>4.2.5. Die Umweltrichtlinien Öffentliches Auftragswesen der Staatsregierung in der jeweils geltenden Fassung.</t>
  </si>
  <si>
    <r>
      <t xml:space="preserve">5. Mitteilungspflichten des Letztempfängers (ANBest-P Nr. 5)
</t>
    </r>
    <r>
      <rPr>
        <sz val="10"/>
        <color rgb="FF000000"/>
        <rFont val="Verdana"/>
        <family val="2"/>
      </rPr>
      <t>Der Letztempfänger ist verpflichtet, unverzüglich der Bewilligungsbehörde anzuzeigen, wenn</t>
    </r>
  </si>
  <si>
    <t>5.1. er nach Vorlage des Antrags bzw. des Finanzierungsplans – auch nach Vorlage des Verwendungsnachweises – weitere Zuwendungen für denselben Zweck bei anderen öffentlichen Stellen beantragt oder von ihnen erhält oder wenn er – ggf. weitere – Mittel von Dritten erhält,
5.2. der Verwendungszweck oder sonstige für die Bewilligung der Zuwendung maßgebliche Umstände sich ändern oder wegfallen,
5.3. sich herausstellt, dass der Zuwendungszweck nicht oder mit der bewilligten Zuwendung nicht zu erreichen ist,
5.4. die abgerufenen oder ausgezahlten Beträge nicht innerhalb von zwei Monaten nach Auszahlung verbraucht werden können,
5.5. ein Insolvenzverfahren gegen ihn beantragt oder eröffnet wird.</t>
  </si>
  <si>
    <r>
      <rPr>
        <b/>
        <sz val="10"/>
        <color rgb="FF000000"/>
        <rFont val="Verdana"/>
        <family val="2"/>
      </rPr>
      <t>6. Nachweis der Verwendung (ANBest-P Nr. 6)</t>
    </r>
    <r>
      <rPr>
        <sz val="10"/>
        <color rgb="FF000000"/>
        <rFont val="Verdana"/>
        <family val="2"/>
      </rPr>
      <t xml:space="preserve"> 
nur aufzunehmen, wenn der Antrag nicht gleich Verwendungsnachweis ist, </t>
    </r>
  </si>
  <si>
    <t>6.1. Die Verwendung der Zuwendung ist innerhalb von sechs Monaten (oder ein anderer z.B. im Hinblick auf das Kontingentjahr individuell festgelegter kürzerer Termin) nach Erfüllung des Zuwendungszwecks, spätestens jedoch mit Ablauf des sechsten auf den Bewilligungszeitraum folgenden Monats, der Bewilligungsbehörde nachzuweisen.
6.2. Der Verwendungsnachweis besteht aus einem Sachbericht und einem zahlenmäßigen Nachweis.
6.3. In dem Sachbericht sind die Verwendung der Zuwendung sowie das erzielte Ergebnis im Einzelnen darzustellen.</t>
  </si>
  <si>
    <t>6.4. In dem zahlenmäßigen Nachweis sind die Einnahmen und Ausgaben in zeitlicher Folge und voneinander getrennt entsprechend der Gliederung des Finanzierungsplans auszuweisen. Der Nachweis muss alle mit dem Zuwendungszweck zusammenhängenden Einnahmen (Zuwendungen, Leistungen Dritter, eigene Mittel) und Ausgaben enthalten. 
Im Rahmen des hier praktizierten einfachen Verwendungsnachweises besteht dieser aus dem Sachbericht und einem zahlenmäßigen Nachweis ohne Vorlage von Belegen, in dem Einnahmen und Ausgaben entsprechend der Gliederung des Finanzierungsplans summarisch zusammenzustellen sind. Soweit der Letztempfänger die Möglichkeit zum Vorsteuerabzug nach § 15 des Umsatzsteuergesetzes hat, dürfen nur die Entgelte (Preise ohne Umsatzsteuer) berücksichtigt werden.</t>
  </si>
  <si>
    <t>6.5. Die Belege müssen die im Geschäftsverkehr üblichen Angaben und Anlagen enthalten. Bei Ausgabebelegen insbesondere den Zahlungsempfänger, Grund und Tag der Zahlung, den Zahlungsbeweis und bei Gegenständen den Verwendungszweck. Außerdem müssen die Belege ein eindeutiges Zuordnungsmerkmal zu dem Projekt (z.B. Projektnummer) enthalten. Das gilt entsprechend für den Nachweis von Eigenleistungen. Im Verwendungsnachweis ist zu bestätigen, dass die Ausgaben notwendig waren, dass wirtschaftlich und sparsam verfahren worden ist und die Angaben mit den Büchern und gegebenenfalls den Belegen übereinstimmen.</t>
  </si>
  <si>
    <t>6.6. Der Letztempfänger hat die in Nr. 6.5 genannten Belege und Verträge, alle sonst mit der Förderung zusammenhängenden Unterlagen (vgl. Nr. 7.1 Satz 1) sowie im Falle des Nachweises bzw. der Bestätigung der Verwendung auf elektronischem Wege eine Ausfertigung des Verwendungsnachweises bzw. der Verwendungsbestätigung fünf Jahre nach ihrer Vorlage aufzubewahren, sofern nicht nach steuerlichen oder anderen Vorschriften eine längere Aufbewahrungsfrist bestimmt ist. Zur Aufbewahrung können auch Bild- oder Datenträger verwendet werden. Das Aufnahme- und Wiedergabeverfahren muss den Grundsätzen ordnungsgemäßer Buchführung oder einer in der öffentlichen Verwaltung allgemein zugelassenen Regelung entsprechen.</t>
  </si>
  <si>
    <t xml:space="preserve"> 7.  Prüfung der Verwendung (ANBest-P Nr. 7)</t>
  </si>
  <si>
    <t>7.1. Der Erstempfänger ist berechtigt Bücher, Belege und sonstige Geschäftsunterlagen anzufordern sowie die Verwendung der Zuwendung durch örtliche Erhebungen zu prüfen oder durch Beauftragte prüfen zu lassen. Der Letztempfänger hat die erforderlichen Unterlagen bereitzuhalten und die notwendigen Auskünfte zu erteilen. In den Fällen der Nr. 6.7 sind diese Rechte des Erstempfängers auch dem Dritten gegenüber auszubedingen.
7.2. Unterhält der Letztempfänger eine eigene Prüfungseinrichtung, ist von dieser der Verwendungsnachweis vorher zu prüfen und die Prüfung unter Angabe ihres Ergebnisses zu bescheinigen.
7.3. Der Letztempfänger gibt bei von ihm durchgeführten Maßnahmen, die mit Mitteln aus diesem Vertrag gefördert oder durchgeführt werden, einen deutlichen Hinweis darauf, dass die Maßnahme durch den Freistaat Bayern mit Haushaltsmitteln des Bayerischen Staatsministeriums für Familie, Arbeit und Soziales gefördert oder durchgeführt wird. Der Hinweis auf die finanzielle Förderung lautet: „Dieses Projekt wird aus Mitteln des Bayerischen Staatsministeriums für Familie, Arbeit und Soziales durch den Bayerischen Jugendring gefördert“. Im Sachbericht eines Projekts ist über Informations- und Publizitätsmaßnahmen zu berichten. Vom Freistaat Bayern ggfs. zur Verfügung gestellte Materialien (Schilder, Plakate, Flyer, etc.) sind in geeigneter Weise anzubringen oder zu verteilen.
Bei allen Informations- und Publizitätsmaßnahmen müssen die Wort-Bildmarke des Bayerischen Staatsministeriums für Familie, Arbeit und Soziales und des Bayerischen Jugendrings KdöR enthalten sein.</t>
  </si>
  <si>
    <t>8. Dokumentation der Maßnahme, Aufbewahrungsfristen</t>
  </si>
  <si>
    <t>Der Letztempfänger verpflichtet sich alle für den Nachweis der Zuwendung maßgeblichen Belege und Verträge, alle sonst mit dem Vertrag zusammenhängenden Unterlagen mindestens fünf Jahre nach Vorlage des Verwendungsnachweises verfügbar zu halten.
Zusätzlich sind vom Letztempfänger folgende Dokumente mindestens 5 Jahre verfügbar zu halten:</t>
  </si>
  <si>
    <t>· Einladung, ob schriftlich oder elektronisch (in einem druckbaren Format)
· Liste aller Teilnehmenden, mit Lebensalter nach den geforderten Altersgruppen und Wohnort,
· Liste der Referent_innen und verantwortliche Mitarbeiter_innen, 
· Liste der betreuten Kinder und der im Rahmen der Kinderbetreuung und die Assistenz bei Teilnehmenden mit Behinderung Anwesenden,
· ein Programm/Bericht, aus dem
        o die Zielsetzung (ggf. die jeweiligen Teilziele) der Maßnahme,
        o der tatsächliche zeitliche Ablauf,
        o die jeweiligen Inhalte, und
        o die angewandten Methoden 
            ersichtlich sind.</t>
  </si>
  <si>
    <t>9. Bewilligungszeitraum (VV Nr. 13.6.4 zu Art. 44 BayHO)</t>
  </si>
  <si>
    <t>Der Vertrag gilt nur für die Förderung der obengenannten Maßnahme</t>
  </si>
  <si>
    <r>
      <rPr>
        <b/>
        <sz val="10"/>
        <color rgb="FF000000"/>
        <rFont val="Verdana"/>
        <family val="2"/>
      </rPr>
      <t>10.</t>
    </r>
    <r>
      <rPr>
        <b/>
        <sz val="7"/>
        <color rgb="FF000000"/>
        <rFont val="Times New Roman"/>
        <family val="1"/>
      </rPr>
      <t> </t>
    </r>
    <r>
      <rPr>
        <b/>
        <sz val="10"/>
        <color rgb="FF000000"/>
        <rFont val="Arial"/>
        <family val="2"/>
      </rPr>
      <t xml:space="preserve">Kündigung (VV Nr. 13.6.6 zu Art. 44 BayHO) </t>
    </r>
  </si>
  <si>
    <t>Der Vertrag kann aus wichtigen Gründen fristlos gekündigt werden</t>
  </si>
  <si>
    <t>durch den Erstempfänger wenn:</t>
  </si>
  <si>
    <t xml:space="preserve">• die Voraussetzungen für den Vertragsabschluss nachträglich entfallen sind,
• der Abschluss des Vertrages durch Angaben des Letztempfängers zustande gekommen ist, die in wesentlicher Beziehung unrichtig oder unvollständig waren,
• wenn sich herausstellt, dass der Zweck des Vertrags nicht zu erreichen ist,
• die Zuwendungen vom Letztempfänger nicht zweckentsprechend verwendet werden
• die Zuwendungen nicht innerhalb von zwei Monaten zur Erfüllung des beabsichtigten Zwecks verwendet werden 
• der Letztempfänger seinen Mitteilungs- und anderen Verpflichtungen nicht nachkommt. 
Durch den Letztempfänger, wenn der Erstempfänger seinen Verpflichtungen aus diesem Vertrag nicht oder nicht rechtzeitig nachkommt. 
</t>
  </si>
  <si>
    <r>
      <rPr>
        <b/>
        <sz val="10"/>
        <color rgb="FF000000"/>
        <rFont val="Verdana"/>
        <family val="2"/>
      </rPr>
      <t>11. Rückzahlung von Zuwendungen (VV Nr. 13.6.6 zu Art. 44 BayHO)</t>
    </r>
    <r>
      <rPr>
        <sz val="10"/>
        <color rgb="FF000000"/>
        <rFont val="Verdana"/>
        <family val="2"/>
      </rPr>
      <t xml:space="preserve"> 
Zuwendungen sind zu erstatten, wenn sie vom Letztempfänger nicht zweckentsprechend oder nicht innerhalb von zwei Monaten nach der Auszahlung für fällige Zahlungen verwendet werden. Gleiches gilt, wenn der Letztempfänger seine Verpflichtungen aus diesem Vertrag nicht oder nicht ordnungsgemäß erfüllt.
</t>
    </r>
  </si>
  <si>
    <r>
      <rPr>
        <b/>
        <sz val="10"/>
        <color rgb="FF000000"/>
        <rFont val="Verdana"/>
        <family val="2"/>
      </rPr>
      <t>12. Verzinsung von Rückzahlungsansprüchen (VV Nr. 13.6.7 zu Art. 44 BayHO)</t>
    </r>
    <r>
      <rPr>
        <sz val="10"/>
        <color rgb="FF000000"/>
        <rFont val="Verdana"/>
        <family val="2"/>
      </rPr>
      <t xml:space="preserve">
Der Erstattungsanspruch ist mit drei Prozentpunkten über dem Basiszinssatz nach § 247 BGB für das Jahr nach Maßgabe des Art. 49a Abs. 3 BayVwVfG zu verzinsen (derzeit 3 Prozentpunkte über dem Basiszinssatz nach § 247 BGB).
</t>
    </r>
  </si>
  <si>
    <r>
      <rPr>
        <b/>
        <sz val="10"/>
        <color rgb="FF000000"/>
        <rFont val="Verdana"/>
        <family val="2"/>
      </rPr>
      <t>13. Prüfungsrechte (Art. 91BayHO)</t>
    </r>
    <r>
      <rPr>
        <sz val="10"/>
        <color rgb="FF000000"/>
        <rFont val="Verdana"/>
        <family val="2"/>
      </rPr>
      <t xml:space="preserve">
Der Erstempfänger, der Bayerische Oberste Rechnungshof, das zuständige Bayerische Staatsministerium und in seinem Auftrag der Bayerische Jugendring - haben das Recht, Buchungsunterlagen und sonstige Belege zu prüfen oder durch entsprechend Beauftragte prüfen zu lassen. 
</t>
    </r>
  </si>
  <si>
    <r>
      <rPr>
        <b/>
        <sz val="10"/>
        <color rgb="FF000000"/>
        <rFont val="Verdana"/>
        <family val="2"/>
      </rPr>
      <t>14.  Schlussbestimmungen</t>
    </r>
    <r>
      <rPr>
        <sz val="10"/>
        <color rgb="FF000000"/>
        <rFont val="Verdana"/>
        <family val="2"/>
      </rPr>
      <t xml:space="preserve">
(1) Änderungen, Ergänzungen oder Aufhebungen dieses Vertrages bedürfen zu ihrer Rechtswirksamkeit der Schriftform. Dies gilt auch für Nebenabreden und diese Schriftformklausel.
</t>
    </r>
  </si>
  <si>
    <t xml:space="preserve">(2) Die Vertragspartner sind sich einig, dass Vertragsbestimmungen, die geltendem oder künftig in Kraft tretendem Recht widersprechen, der Rechtssituation anzupassen sind. Die Gültigkeit diese Vereinbarung wird im Übrigen durch unwirksame Einzelbestimmungen nicht berührt.
(3) Die Vertragspartner verpflichten sich zur vertrauensvollen Zusammenarbeit und Rücksichtnahme.
(4) Der Letztempfänger ist verpflichtet über vertrauliche Tatsachen, die ihm im Rahmen seiner/ihrer Tätigkeit bekannt werden, Stillschweigen zu bewahren. Diese Verpflichtung besteht auch nach Beendigung des Vertragsverhältnisses fort.
</t>
  </si>
  <si>
    <t>Datum,</t>
  </si>
  <si>
    <t>Unterschrift</t>
  </si>
  <si>
    <t>DE96 7019 0000 0001 0439 86</t>
  </si>
  <si>
    <t>Münchner Bank</t>
  </si>
  <si>
    <t>DE68 7019 0000 0001 3165 75</t>
  </si>
  <si>
    <t>DE87 7425 0000 0100 0767 02</t>
  </si>
  <si>
    <t>Sparkasse Niederbayern-Mitte</t>
  </si>
  <si>
    <t>DE29 7505 0000 0000 2657 44</t>
  </si>
  <si>
    <t>Sparkasse Regensburg</t>
  </si>
  <si>
    <t>DE77 7735 0110 0020 6866 55</t>
  </si>
  <si>
    <t>Sparkasse Bayreuth</t>
  </si>
  <si>
    <t>DE19 7605 0101 0001 0428 30</t>
  </si>
  <si>
    <t>Sparkasse Nürnberg</t>
  </si>
  <si>
    <t>DE89 7905 0000 0048 5563 51</t>
  </si>
  <si>
    <t>Sparkasse Mainfranken Würzburg</t>
  </si>
  <si>
    <t>DE18 7205 0000 0000 0195 54</t>
  </si>
  <si>
    <t>Stadtsparkasse Augsburg</t>
  </si>
  <si>
    <t>Wählen</t>
  </si>
  <si>
    <t>Erläuterungen zum Tabellenblatt "Anträge", Spalte "H", Themenschwerpunkt</t>
  </si>
  <si>
    <t>Themenschwerpunkt</t>
  </si>
  <si>
    <t>Bemerkung</t>
  </si>
  <si>
    <t xml:space="preserve">Schlüssel </t>
  </si>
  <si>
    <t>Natur- und umweltbezogene Schwerpunkte</t>
  </si>
  <si>
    <t>Handwerklich-technische Schwerpunkte</t>
  </si>
  <si>
    <t>Rettungs- und Hilfstechniken</t>
  </si>
  <si>
    <t>(Gesellschafts-)polit., histor., arbeitsweltbez., interkult., weltansch., relig. Schwerpunkte</t>
  </si>
  <si>
    <t>Medien (-pädagogische) Schwerpunkte</t>
  </si>
  <si>
    <t xml:space="preserve">Hauswirtschaftliche Schwerpunkte </t>
  </si>
  <si>
    <t>Jugendkulturelle und künstlerisch kreative Schwerpunkte</t>
  </si>
  <si>
    <t>Spielbezogene Schwerpunkte</t>
  </si>
  <si>
    <t>Sportbezogene Schwerpunkte</t>
  </si>
  <si>
    <t>Schwerpunkte im Bereich der Traditions- und Brauchtumspflege</t>
  </si>
  <si>
    <t>Schwerpunkte im Bereich der Didaktik und Methodik</t>
  </si>
  <si>
    <t>Geschlechtsdifferenzierte Schwerpunkte</t>
  </si>
  <si>
    <t>Auseinandersetzung mit dem Thema Gewalt und Gewaltprävention</t>
  </si>
  <si>
    <t>Schulbegleitende Angebotsschwerpunkte</t>
  </si>
  <si>
    <t>Beratungen</t>
  </si>
  <si>
    <t>Sonstige</t>
  </si>
  <si>
    <t>Kein festgelegter Schwerpunkt</t>
  </si>
  <si>
    <t>DE64 7106 1009 0100 2669 06</t>
  </si>
  <si>
    <t>VR meine Raiffeisenbank</t>
  </si>
  <si>
    <t>DE19 7525 0000 0240 1607 05</t>
  </si>
  <si>
    <t>Sparkasse Amberg</t>
  </si>
  <si>
    <t>DE58 7955 0000 0240 1394 44</t>
  </si>
  <si>
    <t>Spk. Aschaffenburg-Alzenau</t>
  </si>
  <si>
    <t>DE96 7706 9091 0000 2153 41</t>
  </si>
  <si>
    <t>Raiba Ebrachgrund</t>
  </si>
  <si>
    <t>DE90 7425 1020 0620 1652 09</t>
  </si>
  <si>
    <t>Sparkasse Cham</t>
  </si>
  <si>
    <t>DE55 7225 0160 0190 6968 56</t>
  </si>
  <si>
    <t>Sparkasse Donauwörth</t>
  </si>
  <si>
    <t>BSJ FFB</t>
  </si>
  <si>
    <t>DE82 7005 3070 0003 5730 11</t>
  </si>
  <si>
    <t>Spk. FFB</t>
  </si>
  <si>
    <t>DE69 7005 1003 0014 8739 54</t>
  </si>
  <si>
    <t>Sparkasse Freising</t>
  </si>
  <si>
    <t>DE24 7035 0000 0000 0047 88</t>
  </si>
  <si>
    <t>Kreissparkasse Garmisch-Partenkirchen</t>
  </si>
  <si>
    <t>DE09 7205 1840 0000 0000 75</t>
  </si>
  <si>
    <t>Sparkasse Günzburg-Kulmbach</t>
  </si>
  <si>
    <t xml:space="preserve">     </t>
  </si>
  <si>
    <t>DE57 7905 0000 0042 1172 91</t>
  </si>
  <si>
    <t>Spk. Mainfranken</t>
  </si>
  <si>
    <t>DE84 7435 0000 0000 5000 03</t>
  </si>
  <si>
    <t>Sparkasse Landshut</t>
  </si>
  <si>
    <t>DE59 7605 2080 0000 0056 94</t>
  </si>
  <si>
    <t>Sparkasse Neumarkt</t>
  </si>
  <si>
    <t>DE86 7605 0101 0001 1590 91</t>
  </si>
  <si>
    <t>DE55 7335 0000 0204 1096 98</t>
  </si>
  <si>
    <t>Sparkasse Allgäu</t>
  </si>
  <si>
    <t>DE21 7219 1600 0100 8152 17</t>
  </si>
  <si>
    <t>Hallertauer Volksbank</t>
  </si>
  <si>
    <t>DE77 7415 1450 0240 2301 44</t>
  </si>
  <si>
    <t>Sparkasse Regen-Viechtach</t>
  </si>
  <si>
    <t>DE95 7505 0000 0000 1745 40</t>
  </si>
  <si>
    <t>DE62 7505 1040 0570 0870 56</t>
  </si>
  <si>
    <t>Sparkasse Schwandorf</t>
  </si>
  <si>
    <t>DE66 7935 0101 0570 7340 12</t>
  </si>
  <si>
    <t>Sparkasse Schweinfurt-Haßberge</t>
  </si>
  <si>
    <t>DE02 7425 0000 0000 0119 65</t>
  </si>
  <si>
    <t>DE98 7535 0000 0000 4696 19</t>
  </si>
  <si>
    <t>Sparkasse Tirschenreuth</t>
  </si>
  <si>
    <t>DE59 7116 0000 0001 7991 18</t>
  </si>
  <si>
    <t>VB RB Rosenheim-Chiemsee</t>
  </si>
  <si>
    <t>DE86 7319 0000 0102 9104 70</t>
  </si>
  <si>
    <t>VR-Bank Memmingen</t>
  </si>
  <si>
    <t>DE46 7535 0000 0000 1031 19</t>
  </si>
  <si>
    <t>Sparkasse Weiden</t>
  </si>
  <si>
    <t>ANTRAG</t>
  </si>
  <si>
    <t>a)</t>
  </si>
  <si>
    <t>Antragssteller</t>
  </si>
  <si>
    <t>PLZ d. Antragsstellers</t>
  </si>
  <si>
    <t>c)</t>
  </si>
  <si>
    <t>Bez. d. Maßnahme</t>
  </si>
  <si>
    <t>Ort der Maßnahme (PLZ)</t>
  </si>
  <si>
    <t>e)</t>
  </si>
  <si>
    <t>Email Veranstalter</t>
  </si>
  <si>
    <t>g)</t>
  </si>
  <si>
    <t>Themenschwerpunkte</t>
  </si>
  <si>
    <t>Kennziffer</t>
  </si>
  <si>
    <t>(bis zu drei Nennungen)</t>
  </si>
  <si>
    <t>h)</t>
  </si>
  <si>
    <t>Beginn (dd.mm.yy)</t>
  </si>
  <si>
    <t>Ende (dd.mm.yy)</t>
  </si>
  <si>
    <t>Soll-Zeitstunden (mind.)</t>
  </si>
  <si>
    <t>i)</t>
  </si>
  <si>
    <t>TN-Auflistungen</t>
  </si>
  <si>
    <t>männl.</t>
  </si>
  <si>
    <t>weibl.</t>
  </si>
  <si>
    <t>Ehrenamtlich/pädag. tätige Personen</t>
  </si>
  <si>
    <t>unter 16 Jahre</t>
  </si>
  <si>
    <t>Teilnehmende 18 bis unter 27 Jahre</t>
  </si>
  <si>
    <t>16 bis unter 18 Jahre</t>
  </si>
  <si>
    <t>Teilnehmende 27 Jahre und älter</t>
  </si>
  <si>
    <t>18 bis unter 27 Jahre</t>
  </si>
  <si>
    <t>27 bis unter 45 Jahre</t>
  </si>
  <si>
    <t>Teilnehmer gesamt</t>
  </si>
  <si>
    <t>45 Jahre und älter</t>
  </si>
  <si>
    <t>Referierende/
Pädagog. tätige Personen</t>
  </si>
  <si>
    <t>Haupt-/Nebenberufl. tätige Personen</t>
  </si>
  <si>
    <t>bis 45 Jahre</t>
  </si>
  <si>
    <t>Sonstige pädagogisch tätige Personen</t>
  </si>
  <si>
    <t>Sonst. Personen</t>
  </si>
  <si>
    <t>Honorarkräfte</t>
  </si>
  <si>
    <t>Praktikanten</t>
  </si>
  <si>
    <t>j)</t>
  </si>
  <si>
    <t>Einnahmen</t>
  </si>
  <si>
    <t>€ oder Std.</t>
  </si>
  <si>
    <t>Ausgaben</t>
  </si>
  <si>
    <t>€</t>
  </si>
  <si>
    <t>Teilnehmergebühren gesamt</t>
  </si>
  <si>
    <t>Fahrtkosten</t>
  </si>
  <si>
    <t>Verpflegung/Übernachtung</t>
  </si>
  <si>
    <t>Betrag mit Stundensatz:</t>
  </si>
  <si>
    <t>Raummieten</t>
  </si>
  <si>
    <t>Unentgeltliche Sachleistung (Euro)</t>
  </si>
  <si>
    <t>Honorare</t>
  </si>
  <si>
    <t>Sonstige Zuschüsse</t>
  </si>
  <si>
    <t>Kinderbetreuung/Assistenz</t>
  </si>
  <si>
    <t>Herkunft</t>
  </si>
  <si>
    <t>Betrag</t>
  </si>
  <si>
    <t>Arbeits- und Hilfsmittel</t>
  </si>
  <si>
    <t>Vorbereitungs- und Organisationskosten</t>
  </si>
  <si>
    <t>Versicherungen</t>
  </si>
  <si>
    <t>Summe</t>
  </si>
  <si>
    <t>Eigenanteil (10% der Barausgaben)</t>
  </si>
  <si>
    <t>Freiwillige Arbeitsleistung</t>
  </si>
  <si>
    <t>unentgeltliche Sachleistungen</t>
  </si>
  <si>
    <t>Gesamteinnahmen</t>
  </si>
  <si>
    <t>Gesamtausgaben</t>
  </si>
  <si>
    <t>Fehlbetrag</t>
  </si>
  <si>
    <t>k)</t>
  </si>
  <si>
    <t>Die Überweisung des Zuschusses soll auf folgende Bankverbindung erfolgen:</t>
  </si>
  <si>
    <t>Kontoinhaber:</t>
  </si>
  <si>
    <t>Geldinstitut:</t>
  </si>
  <si>
    <t>IBAN:</t>
  </si>
  <si>
    <t>BIC:</t>
  </si>
  <si>
    <t>Anhänge</t>
  </si>
  <si>
    <t>n)</t>
  </si>
  <si>
    <t>Programm, bestehen aus:</t>
  </si>
  <si>
    <t>Status</t>
  </si>
  <si>
    <t>l)</t>
  </si>
  <si>
    <t>Teilnehmer-/Referentenliste</t>
  </si>
  <si>
    <t>Zielsetzung (ggf. Teilziele) der Maßnahme</t>
  </si>
  <si>
    <t>m)</t>
  </si>
  <si>
    <t>Liste der betreuten Kinder und der im Rahmen</t>
  </si>
  <si>
    <t>Tatsächlicher Zeitablauf, Inhalte u. Methoden</t>
  </si>
  <si>
    <t>der Kinderbetreuung und die Assistenz bei</t>
  </si>
  <si>
    <t>Teilnehmenden mit Behinderung Anwesenden</t>
  </si>
  <si>
    <t>o)</t>
  </si>
  <si>
    <t>alles ausgefüllt?</t>
  </si>
  <si>
    <t>In Kenntnis der strafrechtlichen Bedeutung unvollständiger oder falscher Angaben, wird versichert, dass die Einnahmen und Ausgaben nach den Rechtsgrundlagen im Zusammenhang mit dem geförderten Vorhaben angefallen sind und die Rahmenrichtlinien sowie fachlichen Anforderungen eingehalten werden. Dem Unterzeichner ist bekannt, dass die Zuwendung im Falle ihrer zweckwidrigen Verwendung der Rückforderung und Verzinsung unterliegt. Es wird bestätigt, dass die in dem vorliegenden Antrag/Verwendungsnachweis aufgeführten Ausgaben tatsächlich unmittelbar für diese Maßnahme entstanden und durch Belege nachgewiesen sind. Belege müssen zum Zwecke einer möglichen Nachprüfung fünf Jahre nach Durchführung der Maßnahme aufbewahrt werden.</t>
  </si>
  <si>
    <t>Datum:</t>
  </si>
  <si>
    <t>rechtsverbindliche Unterschrift:</t>
  </si>
  <si>
    <t>Von der BSJ Landesgeschäftsstelle auszufüllen:</t>
  </si>
  <si>
    <t>Gesamtzahl der förderfähigen Personen</t>
  </si>
  <si>
    <t>Der Förderbedingungen entsprechend wird ein Zuschuss in Höhe von</t>
  </si>
  <si>
    <t>Zahl der förderfähigen Stunden/Tage</t>
  </si>
  <si>
    <t>/</t>
  </si>
  <si>
    <t>zugeteilt.</t>
  </si>
  <si>
    <t>Hinweis für den Antragsteller:</t>
  </si>
  <si>
    <t>Auszahlungsbescheid</t>
  </si>
  <si>
    <t>Bezeichnung d. Maßnahme</t>
  </si>
  <si>
    <t>Mitarbeit sonstiger pädagogisch tätigen Personen</t>
  </si>
  <si>
    <t>Freiwillige Arbeitsleistungen (Std.)</t>
  </si>
  <si>
    <t>Von der BSJ Landesstelle auszufüllen:</t>
  </si>
  <si>
    <t>Anleitung</t>
  </si>
  <si>
    <t>Thema/en des/r Referats/es:</t>
  </si>
  <si>
    <t>(UE)Stunden á</t>
  </si>
  <si>
    <t>vertreten durch …</t>
  </si>
  <si>
    <t>Die endgültige Höhe der Zuwendung wird erst nach Vorlage des Verwendungsnachweises bestimmt. Der Letztempfänger stellt die Gesamtfinanzierung der Maßnahmen sicher.</t>
  </si>
  <si>
    <t>Sportverein, ggf. Abteilung</t>
  </si>
  <si>
    <t>18&lt;27</t>
  </si>
  <si>
    <t>HO = Honorarkraft</t>
  </si>
  <si>
    <t>PR = Praktikant</t>
  </si>
  <si>
    <t>SO = sonstige</t>
  </si>
  <si>
    <t>EA = ehrenamtlich. Mitarbeiter</t>
  </si>
  <si>
    <t>HA = haupt-/nebenberuflicher Mitarbeiter</t>
  </si>
  <si>
    <t>z.B. Tierschutz, Umweltschutz, Mülltrennung, Aufforstung</t>
  </si>
  <si>
    <t>01</t>
  </si>
  <si>
    <t>z.B. Elektronik-, Metall- und Holzarbeiten</t>
  </si>
  <si>
    <t>02</t>
  </si>
  <si>
    <t>z.B. Umgangmit Rettungsgerät, technische und medizinische Hilfeleistungen, Erste-Hilfe-Kurse,feuerwehrtechnische Übungen</t>
  </si>
  <si>
    <t>03</t>
  </si>
  <si>
    <t xml:space="preserve">z.B. Themen wie Inklusion, Integration,Migration, Berufsorientierung, Rechtsextremismus,( Trans- ) Gender, Sexualität, Aufklärung, Religion im Rahmen von Diskussionsrunden, Exkursionen o. Ä. </t>
  </si>
  <si>
    <t>04</t>
  </si>
  <si>
    <t>z.B. Umgang und Nutzung von Medien, wie PC, Konsolen, digitale Medien, Handy, Video &amp; Foto oder pädagogische Arbeit und Aufklärungsangebote zu digitalen Medien, Blogs, Webseiten, Computer- und Netzwerkspiele, Hardware</t>
  </si>
  <si>
    <t>05</t>
  </si>
  <si>
    <t>z.B. Kochen, Backen, Ernährungsfragen</t>
  </si>
  <si>
    <t>06</t>
  </si>
  <si>
    <t>z.B. Basteln, Kunst bzw. künstlerisches Gestalten, Musik, Tanz, Theater, Konzerte, Discos</t>
  </si>
  <si>
    <t>07</t>
  </si>
  <si>
    <t>z.B. Gesellschaftsspiele, Gruppenspiele, Outdoorgames;nicht gemeint sind Computer- und Onlinespiele, diese sind unter 05 anzugeben</t>
  </si>
  <si>
    <t>08</t>
  </si>
  <si>
    <t>z.B. Klettern, Tanzsport, Turniere, Fußballcamps, Selbstverteidigungskurse</t>
  </si>
  <si>
    <t>09</t>
  </si>
  <si>
    <t xml:space="preserve"> z. B. Karneval/Fastnacht/Fasching, Trachten</t>
  </si>
  <si>
    <t>10</t>
  </si>
  <si>
    <t>trifft bei AEJ immer zu  (z.B. Juleica-Kurse)</t>
  </si>
  <si>
    <t>11</t>
  </si>
  <si>
    <t>z.B. Angebote zur sexuellen Orientierung und geschlechtlichen Identität einschl. der Themen Aufklärung und Sexualität</t>
  </si>
  <si>
    <t>12</t>
  </si>
  <si>
    <t>(einschließlich sexueller Gewalt)</t>
  </si>
  <si>
    <t>13</t>
  </si>
  <si>
    <t>kommt in der Jugendarbeit nicht vor ( z.B. Hausaufgabenbetreuung, Lerngruppen )</t>
  </si>
  <si>
    <t>14</t>
  </si>
  <si>
    <t>kommt hier nicht vor (bewusst initiierte Beratungsgespräche, nicht gemeint sind spontane „Ratgebergespräche“ im normalen Alltag des Angebots)</t>
  </si>
  <si>
    <t>15</t>
  </si>
  <si>
    <t>16</t>
  </si>
  <si>
    <t>17</t>
  </si>
  <si>
    <t>Bitte die Straße eintragen</t>
  </si>
  <si>
    <t>Bitte die PLZ eintragen</t>
  </si>
  <si>
    <t>Bitte den Ort eintragen</t>
  </si>
  <si>
    <t>Bitte die Emailadresse eintragen</t>
  </si>
  <si>
    <t>Bitte die IBAN eintragen</t>
  </si>
  <si>
    <t>Bitte die Bank eintragen</t>
  </si>
  <si>
    <t>bei Auslandskonten ggf. die BIC</t>
  </si>
  <si>
    <t>Alle anderen Felder (das Blatt "Auszahlungsbescheid_Jubi BSJ" ganz) sind mit einem Blattschutz versehen. Bitte keine Veränderungen am Formular vornehmen!</t>
  </si>
  <si>
    <t xml:space="preserve">über die Weitergabe von Fördermitteln </t>
  </si>
  <si>
    <t>zur Förderung von Jugendbildungsmaßnahmen</t>
  </si>
  <si>
    <t>Der Erstempfänger gewährt dem Letztempfänger als Projektförderung im Wege 
der Anteilfinanzierung eine Zuwendung zur Durchführung der oben genannten Maßnahme zur Förderung von Jugendbildungsmaßnahmen (Jubi).</t>
  </si>
  <si>
    <t>Förderung von Jugendbildungsmaßnahmen aus Mitteln 
des Kinder- und Jugendprogramms der Bayerischen Staatsregierung</t>
  </si>
  <si>
    <t>&lt;10</t>
  </si>
  <si>
    <t>14&lt;18</t>
  </si>
  <si>
    <t>10&lt;14</t>
  </si>
  <si>
    <t>Teilnehmende unter 10 Jahre</t>
  </si>
  <si>
    <t>Teilnehmende 10 bis unter 14 Jahre</t>
  </si>
  <si>
    <r>
      <t xml:space="preserve">Der Fördersatz laut Richtlinien, beträgt max. </t>
    </r>
    <r>
      <rPr>
        <b/>
        <sz val="10"/>
        <color rgb="FF000000"/>
        <rFont val="Verdana"/>
        <family val="2"/>
      </rPr>
      <t>70 % der zuwendungsfähigen</t>
    </r>
    <r>
      <rPr>
        <sz val="10"/>
        <color rgb="FF000000"/>
        <rFont val="Verdana"/>
        <family val="2"/>
      </rPr>
      <t xml:space="preserve"> und </t>
    </r>
    <r>
      <rPr>
        <b/>
        <sz val="10"/>
        <color rgb="FF000000"/>
        <rFont val="Verdana"/>
        <family val="2"/>
      </rPr>
      <t>angemessenen</t>
    </r>
    <r>
      <rPr>
        <sz val="10"/>
        <color rgb="FF000000"/>
        <rFont val="Verdana"/>
        <family val="2"/>
      </rPr>
      <t xml:space="preserve"> Ausgaben.</t>
    </r>
  </si>
  <si>
    <t>Unterschriftenliste Jubi</t>
  </si>
  <si>
    <t>Teilnehmendenliste Jubi</t>
  </si>
  <si>
    <t>Jugendbildungsmaßnahmen (Jubi)</t>
  </si>
  <si>
    <t>Beginn</t>
  </si>
  <si>
    <t>Dauer (Tage)</t>
  </si>
  <si>
    <t>Ende</t>
  </si>
  <si>
    <t>Email Veranstalter:</t>
  </si>
  <si>
    <t>Adresse Veranstalter</t>
  </si>
  <si>
    <t xml:space="preserve">Adresse Leiter </t>
  </si>
  <si>
    <t>Hinweise:</t>
  </si>
  <si>
    <t>Teilnehmende 14 bis unter 18 Jahre</t>
  </si>
  <si>
    <t>b) PLZ d. Antragsstellers</t>
  </si>
  <si>
    <t>d) Ort der Maßnahme (PLZ)</t>
  </si>
  <si>
    <t>American Football Verband Bayern - Jugendleitung</t>
  </si>
  <si>
    <t>Bayer. Amateur Kickbox Union e.V. - Jugendleitung</t>
  </si>
  <si>
    <t>Bayer. Taekwondo Union - Jugendleitung</t>
  </si>
  <si>
    <t>Bayer. Amateur-Box-Verband - Jugendleitung</t>
  </si>
  <si>
    <t>Bayer. Badminton-Verband - Jugendleitung</t>
  </si>
  <si>
    <t>Bayer. Baseball- und Softballverband - Jugendleitung</t>
  </si>
  <si>
    <t>Bayer. Basketball-Verband - Jugendleitung</t>
  </si>
  <si>
    <t>Bayer. Billard-Verband - Jugendleitung</t>
  </si>
  <si>
    <t>Bayer. Bob- und Schlittensportverband - Jugendleitung</t>
  </si>
  <si>
    <t>Bayer. Cricket Verband e.V. - Jugendleitung</t>
  </si>
  <si>
    <t>Bayer. Dart-Verband - Jugendleitung</t>
  </si>
  <si>
    <t>Bayer. Eissport-Verband - Jugendleitung</t>
  </si>
  <si>
    <t>Bayer. Fechterverband - Jugendleitung</t>
  </si>
  <si>
    <t>Bayer. Fußball-Verband - Jugendleitung</t>
  </si>
  <si>
    <t>Bayer. Gehörlosen-Sportverband - Jugendleitung</t>
  </si>
  <si>
    <t>Bayer. Gewichtheber- und Kraftsport-Verband - Jugendleitung</t>
  </si>
  <si>
    <t>Bayer. Golfverband - Jugendleitung</t>
  </si>
  <si>
    <t>Bayer. Handball-Verband - Jugendleitung</t>
  </si>
  <si>
    <t>Bayer. Hockey-Verband - Jugendleitung</t>
  </si>
  <si>
    <t>Bayer. Judo-Verband - Jugendleitung</t>
  </si>
  <si>
    <t>Bayer. Kanu-Verband - Jugendleitung</t>
  </si>
  <si>
    <t>Bayer. Karate Bund - Jugendleitung</t>
  </si>
  <si>
    <t>Bayer. Landestauchsportverband - Jugendleitung</t>
  </si>
  <si>
    <t>Bayer. Landesverband für Modernen Fünfkampf - Jugendleitung</t>
  </si>
  <si>
    <t>Bayer. Leichtathletik-Verband - Jugendleitung</t>
  </si>
  <si>
    <t>Bayer. Minigolfsport Verband - Jugendleitung</t>
  </si>
  <si>
    <t>Bayer. Motorsport-Verband - Jugendleitung</t>
  </si>
  <si>
    <t>Bayer. Motoryacht-Verband - Jugendleitung</t>
  </si>
  <si>
    <t>Bayer. Radsportverband e.V. - Jugendleitung</t>
  </si>
  <si>
    <t>Bayer. Rasenkraftsport- und Tauzieh-Verband - Jugendleitung</t>
  </si>
  <si>
    <t>Bayer. Reit- und Fahrverband - Jugendleitung</t>
  </si>
  <si>
    <t>Bayer. Ringerverband - Jugendleitung</t>
  </si>
  <si>
    <t>info@afvby.de</t>
  </si>
  <si>
    <t>Bayer. Rollsport- und Inline-Verband - Jugendleitung</t>
  </si>
  <si>
    <t>Bayer. Ruderverband - Jugendleitung</t>
  </si>
  <si>
    <t>Bayer. Schachbund - Jugendleitung</t>
  </si>
  <si>
    <t>Bayer. Schwimmverband - Jugendleitung</t>
  </si>
  <si>
    <t>Bayer. Seglerverband - Jugendleitung</t>
  </si>
  <si>
    <t>Bayer. Skibob-Verband - Jugendleitung</t>
  </si>
  <si>
    <t>Bayer. Skiverband - Jugendleitung</t>
  </si>
  <si>
    <t>Bayer. Sportkegler- und Bowling Verband - Jugendleitung</t>
  </si>
  <si>
    <t>info@bbsv-online.de</t>
  </si>
  <si>
    <t>Bayer. Tennis-Verband - Jugendleitung</t>
  </si>
  <si>
    <t>Josef-Wassermann-Str. 2</t>
  </si>
  <si>
    <t>manager@cricket.bayern</t>
  </si>
  <si>
    <t>Bayer. Tischtennis-Verband - Jugendleitung</t>
  </si>
  <si>
    <t>Bayer. Triathlon-Verband - Jugendleitung</t>
  </si>
  <si>
    <t>Bayer. Turnspiel-Verband - Jugendleitung</t>
  </si>
  <si>
    <t>Bayer. Turnverband - Jugendleitung</t>
  </si>
  <si>
    <t>Brienner Straße 50</t>
  </si>
  <si>
    <t>Bayer. Volleyball-Verband - Jugendleitung</t>
  </si>
  <si>
    <t>Behinderten- und Rehabilitationssportverband Bayern e.V. (BVS) - Jugendleitung</t>
  </si>
  <si>
    <t>Bayer. Gewichtheber- u. Kraftsport-Verb. - Jugendleitung</t>
  </si>
  <si>
    <t>Bergsportfachverband Bayern des DAV e.V. - Jugendleitung</t>
  </si>
  <si>
    <t>Cheerleading und Cheerperformance Verband Bayern e.V. - Jugendleitung</t>
  </si>
  <si>
    <t>Einradverband Bayern - Jugendleitung</t>
  </si>
  <si>
    <t>Fachverband für Aikido in Bayern - Jugendleitung</t>
  </si>
  <si>
    <t>Floorball Bayern e.V. - Jugendleitung</t>
  </si>
  <si>
    <t>Ju-Jutsu-Verband Bayern - Jugendleitung</t>
  </si>
  <si>
    <t>Landes-Tanzsportverband Bayern - Jugendleitung</t>
  </si>
  <si>
    <t>Luftsport-Verband Bayern - Jugendleitung</t>
  </si>
  <si>
    <t>Bayer. Landesverb. f. Modernen Fünfkampf - Jugendleitung</t>
  </si>
  <si>
    <t>Georg-Stefan-Str. 37e</t>
  </si>
  <si>
    <t>geschaeftsstelle@blmf.de</t>
  </si>
  <si>
    <t>Verband Squash in Bayern - Jugendleitung</t>
  </si>
  <si>
    <t>Ridlerstr. 35</t>
  </si>
  <si>
    <t>Bayer. Rasenkraftsport- u. Tauzieh-Verband - Jugendleitung</t>
  </si>
  <si>
    <t>Carl-Orff-Str. 3a</t>
  </si>
  <si>
    <t>praesident@schachbund-bayern.de</t>
  </si>
  <si>
    <t>info@bayerischer-schwimmverband.de</t>
  </si>
  <si>
    <t>Bayer. Sportkegler- u. Bowling Verband - Jugendleitung</t>
  </si>
  <si>
    <t>geschaeftsstelle@bskv.de</t>
  </si>
  <si>
    <t>Klinglerstr. 18</t>
  </si>
  <si>
    <t>Neustadt b. Coburg</t>
  </si>
  <si>
    <t>office@btsv.eu</t>
  </si>
  <si>
    <t>Behinderten- u. Rehabilitationssportverband Bayern e.V. (BVS) - Jugendleitung</t>
  </si>
  <si>
    <t>Cheerleading u. Cheerperformance Verband Bayern e.V. - Jugendleitung</t>
  </si>
  <si>
    <t>Jägerweg 13</t>
  </si>
  <si>
    <t>Mercystraße 41</t>
  </si>
  <si>
    <t>blsv@floorball-bayern.de</t>
  </si>
  <si>
    <t>Schächtlstr. 12</t>
  </si>
  <si>
    <t>info@bsj-cham.de</t>
  </si>
  <si>
    <t>info@msj.de</t>
  </si>
  <si>
    <r>
      <t xml:space="preserve">Ich habe zur Kenntnis genommen, dass die </t>
    </r>
    <r>
      <rPr>
        <b/>
        <sz val="10"/>
        <color theme="1"/>
        <rFont val="Verdana"/>
        <family val="2"/>
      </rPr>
      <t>Versteuerung und Sozial-/Renten-</t>
    </r>
    <r>
      <rPr>
        <sz val="10"/>
        <color theme="1"/>
        <rFont val="Verdana"/>
        <family val="2"/>
      </rPr>
      <t xml:space="preserve">
</t>
    </r>
    <r>
      <rPr>
        <b/>
        <sz val="10"/>
        <color theme="1"/>
        <rFont val="Verdana"/>
        <family val="2"/>
      </rPr>
      <t>versicherungspflicht des Honorars, Angelegenheit des Zahlungsempfängers</t>
    </r>
    <r>
      <rPr>
        <sz val="10"/>
        <color theme="1"/>
        <rFont val="Verdana"/>
        <family val="2"/>
      </rPr>
      <t xml:space="preserve"> ist und 
nicht der Bayerischen Sportjugend im BLSV.</t>
    </r>
  </si>
  <si>
    <t>Martin-Luther-Str. 2</t>
  </si>
  <si>
    <t>kh.klug@googlemail.com</t>
  </si>
  <si>
    <t>andreas.ehrmaiergmail.com</t>
  </si>
  <si>
    <t>thomas.schubert@sportjugend-oberfranken.de</t>
  </si>
  <si>
    <t>info@bsj-guenzburg.de</t>
  </si>
  <si>
    <t>detlef.staude@sportjugend-regensburg.de</t>
  </si>
  <si>
    <t>Bad Blankenburg</t>
  </si>
  <si>
    <t>Berlin</t>
  </si>
  <si>
    <t>Binz</t>
  </si>
  <si>
    <t>Neckarsteinach</t>
  </si>
  <si>
    <t>Kaltensundheim</t>
  </si>
  <si>
    <t>A-5092</t>
  </si>
  <si>
    <t>A-St. Martin bei Lofer</t>
  </si>
  <si>
    <t>A-6993</t>
  </si>
  <si>
    <t>A-Mittelberg</t>
  </si>
  <si>
    <t>CZ-34201</t>
  </si>
  <si>
    <t>CZ-Susice</t>
  </si>
  <si>
    <t>Münchner Sportjugend</t>
  </si>
  <si>
    <t>Das Excel-Formular ist gedacht zur Erleichterung für Antragsteller. Es stellt keine Möglichkeit zur elektronischen Antragstellung dar (das dauert noch etwas), ist also auf dem üblichen Weg in Papierform einzureichen. Diese Excel-Datei muss jedoch zusätzlich per Mail eingereicht werden, da dadurch die Bearbeitung erleichtert und eine schneller Bezuschussung erfolgt.</t>
  </si>
  <si>
    <t>BSJ Vorsitzender</t>
  </si>
  <si>
    <t>Veranstalter/-anstaltungsebene:</t>
  </si>
  <si>
    <t>TN</t>
  </si>
  <si>
    <t>Ref</t>
  </si>
  <si>
    <t>Referentenname</t>
  </si>
  <si>
    <t>1. Tag</t>
  </si>
  <si>
    <t>2. Tag</t>
  </si>
  <si>
    <t>3. Tag</t>
  </si>
  <si>
    <t>4. Tag</t>
  </si>
  <si>
    <t>5. Tag</t>
  </si>
  <si>
    <t>6. Tag</t>
  </si>
  <si>
    <t>7. Tag</t>
  </si>
  <si>
    <t>8. Tag</t>
  </si>
  <si>
    <t>9. Tag</t>
  </si>
  <si>
    <t>10. Tag</t>
  </si>
  <si>
    <t>11. Tag</t>
  </si>
  <si>
    <t>12. Tag</t>
  </si>
  <si>
    <t>13. Tag</t>
  </si>
  <si>
    <t>14. Tag</t>
  </si>
  <si>
    <t>Vormittag</t>
  </si>
  <si>
    <t>Nachmittag</t>
  </si>
  <si>
    <t>V</t>
  </si>
  <si>
    <t>N</t>
  </si>
  <si>
    <t>Referentenanzahl</t>
  </si>
  <si>
    <t>Dauer der Maßnahme</t>
  </si>
  <si>
    <t>Teilnehmerzahl</t>
  </si>
  <si>
    <t>Maximal Referent</t>
  </si>
  <si>
    <t>Prüfung Ref. pro Tag</t>
  </si>
  <si>
    <t>Wenn das Ref.-TN Verhältnis 1:5 nicht eingehalten (überschritten) wurde, in der Summe die Anwesenheitszeiten der Referenten aber richtliniengemäß war, bitten wir um die Angaben, welcher Referent/verantwortlicher Mitarbeiter, an welchen Vor- und/oder Nachmittagen anwesend war.</t>
  </si>
  <si>
    <r>
      <t>Wenn im Antragsblatt "</t>
    </r>
    <r>
      <rPr>
        <b/>
        <sz val="11"/>
        <color rgb="FFEE7F00"/>
        <rFont val="Arial"/>
        <family val="2"/>
      </rPr>
      <t>Antrag_Jubi BSJ</t>
    </r>
    <r>
      <rPr>
        <sz val="11"/>
        <rFont val="Arial"/>
        <family val="2"/>
      </rPr>
      <t xml:space="preserve">" einzelne Zellen </t>
    </r>
    <r>
      <rPr>
        <b/>
        <sz val="11"/>
        <color rgb="FFFF0000"/>
        <rFont val="Arial"/>
        <family val="2"/>
      </rPr>
      <t>rot</t>
    </r>
    <r>
      <rPr>
        <sz val="11"/>
        <rFont val="Arial"/>
        <family val="2"/>
      </rPr>
      <t xml:space="preserve"> hinterlegt sind, liegen (Richtlinien)Fehler vor. "</t>
    </r>
    <r>
      <rPr>
        <b/>
        <sz val="11"/>
        <rFont val="Arial"/>
        <family val="2"/>
      </rPr>
      <t>Der Antrag ist nicht vollständig bzw. nicht förderfähig</t>
    </r>
    <r>
      <rPr>
        <sz val="11"/>
        <rFont val="Arial"/>
        <family val="2"/>
      </rPr>
      <t>!" Nach einem Klick in die betreffende rote Zelle erscheint ein Hinweis. Wird der Fehler behoben ist "</t>
    </r>
    <r>
      <rPr>
        <b/>
        <sz val="11"/>
        <color rgb="FF33CC33"/>
        <rFont val="Arial"/>
        <family val="2"/>
      </rPr>
      <t>Der Antrag vollständig und nach erster Prüfung korrekt!</t>
    </r>
    <r>
      <rPr>
        <sz val="11"/>
        <rFont val="Arial"/>
        <family val="2"/>
      </rPr>
      <t>"</t>
    </r>
  </si>
  <si>
    <r>
      <t xml:space="preserve">Bei innerverbandlichen Maßnahmen kann das Geburtsdatum eingetragen werden - das Alter wird automatisch berechnet; aus Datenschutzgründen ist ansonten nur das Alter des TN zu Beginn der Maßnahme einzutragen. Alle relevante Daten werden in die </t>
    </r>
    <r>
      <rPr>
        <b/>
        <sz val="11"/>
        <color rgb="FFEE7F00"/>
        <rFont val="Arial"/>
        <family val="2"/>
      </rPr>
      <t>TN-Liste</t>
    </r>
    <r>
      <rPr>
        <sz val="11"/>
        <rFont val="Arial"/>
        <family val="2"/>
      </rPr>
      <t xml:space="preserve">, </t>
    </r>
    <r>
      <rPr>
        <b/>
        <sz val="11"/>
        <color rgb="FFEE7F00"/>
        <rFont val="Arial"/>
        <family val="2"/>
      </rPr>
      <t>Unterschriftenliste</t>
    </r>
    <r>
      <rPr>
        <sz val="11"/>
        <rFont val="Arial"/>
        <family val="2"/>
      </rPr>
      <t xml:space="preserve">, den </t>
    </r>
    <r>
      <rPr>
        <b/>
        <sz val="11"/>
        <color rgb="FFEE7F00"/>
        <rFont val="Arial"/>
        <family val="2"/>
      </rPr>
      <t>Antrag_Jubi BSJ</t>
    </r>
    <r>
      <rPr>
        <sz val="11"/>
        <rFont val="Arial"/>
        <family val="2"/>
      </rPr>
      <t xml:space="preserve"> und </t>
    </r>
    <r>
      <rPr>
        <b/>
        <sz val="11"/>
        <color rgb="FFEE7F00"/>
        <rFont val="Arial"/>
        <family val="2"/>
      </rPr>
      <t>Auszahlungsbescheid_BSJ</t>
    </r>
    <r>
      <rPr>
        <sz val="11"/>
        <rFont val="Arial"/>
        <family val="2"/>
      </rPr>
      <t xml:space="preserve"> übernommen. (Die Unterschriften müssen natürlich eigenhändig erfolgen). </t>
    </r>
  </si>
  <si>
    <r>
      <t xml:space="preserve">Bei Maßnahmen der Jugendleitungen der </t>
    </r>
    <r>
      <rPr>
        <b/>
        <sz val="11"/>
        <color rgb="FF0099FF"/>
        <rFont val="Arial"/>
        <family val="2"/>
      </rPr>
      <t>Sportfachverbände</t>
    </r>
    <r>
      <rPr>
        <sz val="11"/>
        <rFont val="Arial"/>
        <family val="2"/>
      </rPr>
      <t xml:space="preserve"> wie auch der Jugendleitungen der </t>
    </r>
    <r>
      <rPr>
        <b/>
        <sz val="11"/>
        <color rgb="FF0099FF"/>
        <rFont val="Arial"/>
        <family val="2"/>
      </rPr>
      <t>Sportvereine</t>
    </r>
    <r>
      <rPr>
        <sz val="11"/>
        <rFont val="Arial"/>
        <family val="2"/>
      </rPr>
      <t>, muss auch das Tabellenblatt "</t>
    </r>
    <r>
      <rPr>
        <b/>
        <sz val="11"/>
        <color rgb="FF0099FF"/>
        <rFont val="Arial"/>
        <family val="2"/>
      </rPr>
      <t>Weiterleitungsvertrag</t>
    </r>
    <r>
      <rPr>
        <sz val="11"/>
        <rFont val="Arial"/>
        <family val="2"/>
      </rPr>
      <t>" ausgefüllt und unterschrieben werden.</t>
    </r>
  </si>
  <si>
    <r>
      <t>Vor der Maßnahme bitte das Tabellenblatt "</t>
    </r>
    <r>
      <rPr>
        <b/>
        <sz val="11"/>
        <color rgb="FFEE7F00"/>
        <rFont val="Arial"/>
        <family val="2"/>
      </rPr>
      <t>Unterschriftenliste</t>
    </r>
    <r>
      <rPr>
        <b/>
        <sz val="11"/>
        <color rgb="FFFF9900"/>
        <rFont val="Arial"/>
        <family val="2"/>
      </rPr>
      <t>"</t>
    </r>
    <r>
      <rPr>
        <sz val="11"/>
        <rFont val="Arial"/>
        <family val="2"/>
      </rPr>
      <t xml:space="preserve"> ausdrucken und während der Maßnahme von allen Ref./Teiln. unterschreiben lassen.</t>
    </r>
  </si>
  <si>
    <r>
      <t>Alle Angaben im Tabellenblatt "</t>
    </r>
    <r>
      <rPr>
        <b/>
        <sz val="11"/>
        <color rgb="FFEE7F00"/>
        <rFont val="Arial"/>
        <family val="2"/>
      </rPr>
      <t>Antrag_Jubi BSJ</t>
    </r>
    <r>
      <rPr>
        <sz val="11"/>
        <rFont val="Arial"/>
        <family val="2"/>
      </rPr>
      <t xml:space="preserve">" werden in das Tabellenblatt </t>
    </r>
    <r>
      <rPr>
        <b/>
        <sz val="11"/>
        <color rgb="FFEE7F00"/>
        <rFont val="Arial"/>
        <family val="2"/>
      </rPr>
      <t>Auszahlungsbescheid_BSJ</t>
    </r>
    <r>
      <rPr>
        <sz val="11"/>
        <rFont val="Arial"/>
        <family val="2"/>
      </rPr>
      <t xml:space="preserve"> übernommen.</t>
    </r>
  </si>
  <si>
    <r>
      <t>Nach der Maßnahme das Blatt "</t>
    </r>
    <r>
      <rPr>
        <b/>
        <sz val="11"/>
        <color rgb="FFEE7F00"/>
        <rFont val="Arial"/>
        <family val="2"/>
      </rPr>
      <t>Antrag_Jubi BSJ</t>
    </r>
    <r>
      <rPr>
        <sz val="11"/>
        <rFont val="Arial"/>
        <family val="2"/>
      </rPr>
      <t xml:space="preserve">" ausfüllen, zusammen mit dem </t>
    </r>
    <r>
      <rPr>
        <b/>
        <sz val="11"/>
        <color rgb="FFEE7F00"/>
        <rFont val="Arial"/>
        <family val="2"/>
      </rPr>
      <t>Auszahlungsbescheid_BSJ</t>
    </r>
    <r>
      <rPr>
        <sz val="11"/>
        <rFont val="Arial"/>
        <family val="2"/>
      </rPr>
      <t xml:space="preserve"> ausdrucken, unterschreiben und wie üblich mit </t>
    </r>
    <r>
      <rPr>
        <b/>
        <sz val="11"/>
        <color rgb="FFEE7F00"/>
        <rFont val="Arial"/>
        <family val="2"/>
      </rPr>
      <t>TN-Liste</t>
    </r>
    <r>
      <rPr>
        <sz val="11"/>
        <rFont val="Arial"/>
        <family val="2"/>
      </rPr>
      <t xml:space="preserve">, </t>
    </r>
    <r>
      <rPr>
        <b/>
        <sz val="11"/>
        <color rgb="FFEE7F00"/>
        <rFont val="Arial"/>
        <family val="2"/>
      </rPr>
      <t>Unterschriftenliste</t>
    </r>
    <r>
      <rPr>
        <sz val="11"/>
        <rFont val="Arial"/>
        <family val="2"/>
      </rPr>
      <t xml:space="preserve">, </t>
    </r>
    <r>
      <rPr>
        <b/>
        <sz val="11"/>
        <rFont val="Arial"/>
        <family val="2"/>
      </rPr>
      <t>Ausschreibung/Einladung</t>
    </r>
    <r>
      <rPr>
        <sz val="11"/>
        <rFont val="Arial"/>
        <family val="2"/>
      </rPr>
      <t xml:space="preserve"> und </t>
    </r>
    <r>
      <rPr>
        <b/>
        <sz val="11"/>
        <rFont val="Arial"/>
        <family val="2"/>
      </rPr>
      <t>Programm/Bericht</t>
    </r>
    <r>
      <rPr>
        <sz val="11"/>
        <rFont val="Arial"/>
        <family val="2"/>
      </rPr>
      <t xml:space="preserve"> auf den Weg bringen / einreichen.</t>
    </r>
  </si>
  <si>
    <r>
      <rPr>
        <b/>
        <sz val="11"/>
        <color rgb="FFEE7F00"/>
        <rFont val="Arial"/>
        <family val="2"/>
      </rPr>
      <t>Achtung §11</t>
    </r>
    <r>
      <rPr>
        <sz val="11"/>
        <color theme="1"/>
        <rFont val="Arial"/>
        <family val="2"/>
      </rPr>
      <t xml:space="preserve"> der Finanzordnung des BLSV
1. „Der Bargeldbestand ist so gering wie möglich zu halten. </t>
    </r>
    <r>
      <rPr>
        <b/>
        <sz val="11"/>
        <color rgb="FFEE7F00"/>
        <rFont val="Arial"/>
        <family val="2"/>
      </rPr>
      <t>Grundsätzlich ist jeder Zahlungsverkehr bargeldlos abzuwickeln</t>
    </r>
    <r>
      <rPr>
        <sz val="11"/>
        <color theme="1"/>
        <rFont val="Arial"/>
        <family val="2"/>
      </rPr>
      <t>; dies gilt insbesondere auch für die Erstattung von Auslagen.</t>
    </r>
  </si>
  <si>
    <t>susanne.kiebler@blsv.de</t>
  </si>
  <si>
    <t>birgit.spangenberg@blsv.de</t>
  </si>
  <si>
    <t>geschaeftsstelle@sportjugend-oberfranken.de, birgit.schmidt@blsv.de</t>
  </si>
  <si>
    <t>michaela.tesauro@blsv.de</t>
  </si>
  <si>
    <t>f) Email Leiter</t>
  </si>
  <si>
    <t>Michael Weiß</t>
  </si>
  <si>
    <t>teilgenommen</t>
  </si>
  <si>
    <t>abgesagt</t>
  </si>
  <si>
    <t>nicht gekommen</t>
  </si>
  <si>
    <t>Teilnahme?</t>
  </si>
  <si>
    <t>wählen</t>
  </si>
  <si>
    <t>MSJ</t>
  </si>
  <si>
    <t>BSJ Weilheim</t>
  </si>
  <si>
    <t>Jugendleitung</t>
  </si>
  <si>
    <t>Jugendleitung Aikido</t>
  </si>
  <si>
    <t>Jugendleitung Am. Football</t>
  </si>
  <si>
    <t>Jugendleitung Badminton</t>
  </si>
  <si>
    <t>Jugendleitung Base-und Softball</t>
  </si>
  <si>
    <t>Jugendleitung Basketball</t>
  </si>
  <si>
    <t>Jugendleitung Behindertensport</t>
  </si>
  <si>
    <t>Jugendleitung Billard</t>
  </si>
  <si>
    <t>Jugendleitung Bob- und Schlitten</t>
  </si>
  <si>
    <t>Jugendleitung Boxen</t>
  </si>
  <si>
    <t>Jugendleitung Cheerleading u. Cheerdance</t>
  </si>
  <si>
    <t>Jugendleitung Cricket</t>
  </si>
  <si>
    <t>Jugendleitung Dart</t>
  </si>
  <si>
    <t>Jugendleitung Einrad</t>
  </si>
  <si>
    <t>Jugendleitung Eissport</t>
  </si>
  <si>
    <t>Jugendleitung Fechten</t>
  </si>
  <si>
    <t>Jugendleitung Floorball</t>
  </si>
  <si>
    <t>Jugendleitung Fußball</t>
  </si>
  <si>
    <t>Jugendleitung Gehörlose</t>
  </si>
  <si>
    <t>Jugendleitung Gewichtheben</t>
  </si>
  <si>
    <t>Jugendleitung Golf</t>
  </si>
  <si>
    <t>Jugendleitung Handball</t>
  </si>
  <si>
    <t>Jugendleitung Hockey</t>
  </si>
  <si>
    <t>Jugendleitung Judo</t>
  </si>
  <si>
    <t>Jugendleitung Ju-Jutsu</t>
  </si>
  <si>
    <t>Jugendleitung Kanusport</t>
  </si>
  <si>
    <t>Jugendleitung Karate</t>
  </si>
  <si>
    <t>Jugendleitung Kegeln</t>
  </si>
  <si>
    <t>Jugendleitung Kickboxen</t>
  </si>
  <si>
    <t>Jugendleitung Leichtathletik</t>
  </si>
  <si>
    <t>Jugendleitung Luftsport</t>
  </si>
  <si>
    <t>Jugendleitung Minigolf</t>
  </si>
  <si>
    <t>Jugendleitung Mod. Fünfkampf</t>
  </si>
  <si>
    <t>Jugendleitung Motorsport</t>
  </si>
  <si>
    <t>Jugendleitung Motor-Wassersport</t>
  </si>
  <si>
    <t>Jugendleitung Radsport</t>
  </si>
  <si>
    <t>Jugendleitung Rasenkraft</t>
  </si>
  <si>
    <t>Jugendleitung Reiten</t>
  </si>
  <si>
    <t>Jugendleitung Ringen</t>
  </si>
  <si>
    <t>Jugendleitung Rollsport - Inline</t>
  </si>
  <si>
    <t>Jugendleitung Rudern</t>
  </si>
  <si>
    <t>Jugendleitung Schach</t>
  </si>
  <si>
    <t>Jugendleitung Schlittenhunde</t>
  </si>
  <si>
    <t>Jugendleitung Schwimmen</t>
  </si>
  <si>
    <t>Jugendleitung Segeln</t>
  </si>
  <si>
    <t>Jugendleitung Skibob</t>
  </si>
  <si>
    <t>Jugendleitung Skisport</t>
  </si>
  <si>
    <t>Jugendleitung Sport- und Wettkampfklettern</t>
  </si>
  <si>
    <t>Jugendleitung Squash</t>
  </si>
  <si>
    <t>Jugendleitung Taekwondo</t>
  </si>
  <si>
    <t>Jugendleitung Tanzsport</t>
  </si>
  <si>
    <t>Jugendleitung Tauchen</t>
  </si>
  <si>
    <t>Jugendleitung Tennis</t>
  </si>
  <si>
    <t>Jugendleitung Tischtennis</t>
  </si>
  <si>
    <t>Jugendleitung Triathlon</t>
  </si>
  <si>
    <t>Jugendleitung Turnen</t>
  </si>
  <si>
    <t>Jugendleitung Turnspiele</t>
  </si>
  <si>
    <t>Jugendleitung Volleyball</t>
  </si>
  <si>
    <t>JL Aikido</t>
  </si>
  <si>
    <t>JL Am. Football</t>
  </si>
  <si>
    <t>JL Badminton</t>
  </si>
  <si>
    <t>JL Base-und Softball</t>
  </si>
  <si>
    <t>JL Basketball</t>
  </si>
  <si>
    <t>JL Behindertensport</t>
  </si>
  <si>
    <t>JL Billard</t>
  </si>
  <si>
    <t>JL Bob- und Schlitten</t>
  </si>
  <si>
    <t>JL Boxen</t>
  </si>
  <si>
    <t>JL Cheerleading u. Cheerdance</t>
  </si>
  <si>
    <t>JL Cricket</t>
  </si>
  <si>
    <t>JL Dart</t>
  </si>
  <si>
    <t>JL Einrad</t>
  </si>
  <si>
    <t>JL Eissport</t>
  </si>
  <si>
    <t>JL Fechten</t>
  </si>
  <si>
    <t>JL Floorball</t>
  </si>
  <si>
    <t>JL Fußball</t>
  </si>
  <si>
    <t>JL Gehörlose</t>
  </si>
  <si>
    <t>JL Gewichtheben</t>
  </si>
  <si>
    <t>JL Golf</t>
  </si>
  <si>
    <t>JL Handball</t>
  </si>
  <si>
    <t>JL Hockey</t>
  </si>
  <si>
    <t>JL Judo</t>
  </si>
  <si>
    <t>JL Ju-Jutsu</t>
  </si>
  <si>
    <t>JL Kanusport</t>
  </si>
  <si>
    <t>JL Karate</t>
  </si>
  <si>
    <t>JL Kegeln</t>
  </si>
  <si>
    <t>JL Kickboxen</t>
  </si>
  <si>
    <t>JL Leichtathletik</t>
  </si>
  <si>
    <t>JL Luftsport</t>
  </si>
  <si>
    <t>JL Minigolf</t>
  </si>
  <si>
    <t>JL Mod. Fünfkampf</t>
  </si>
  <si>
    <t>JL Motorsport</t>
  </si>
  <si>
    <t>JL Motor-Wassersport</t>
  </si>
  <si>
    <t>JL Radsport</t>
  </si>
  <si>
    <t>JL Rasenkraft</t>
  </si>
  <si>
    <t>JL Reiten</t>
  </si>
  <si>
    <t>JL Ringen</t>
  </si>
  <si>
    <t>JL Rollsport - Inline</t>
  </si>
  <si>
    <t>JL Rudern</t>
  </si>
  <si>
    <t>JL Schach</t>
  </si>
  <si>
    <t>JL Schlittenhunde</t>
  </si>
  <si>
    <t>JL Schwimmen</t>
  </si>
  <si>
    <t>JL Segeln</t>
  </si>
  <si>
    <t>JL Skibob</t>
  </si>
  <si>
    <t>JL Skisport</t>
  </si>
  <si>
    <t>JL Sport- und Wettkampfklettern</t>
  </si>
  <si>
    <t>JL Squash</t>
  </si>
  <si>
    <t>JL Taekwondo</t>
  </si>
  <si>
    <t>JL Tanzsport</t>
  </si>
  <si>
    <t>JL Tauchen</t>
  </si>
  <si>
    <t>JL Tennis</t>
  </si>
  <si>
    <t>JL Tischtennis</t>
  </si>
  <si>
    <t>JL Triathlon</t>
  </si>
  <si>
    <t>JL Turnen</t>
  </si>
  <si>
    <t>JL Turnspiele</t>
  </si>
  <si>
    <t>JL Volleyball</t>
  </si>
  <si>
    <t>JL Aikido Bez. Obb.</t>
  </si>
  <si>
    <t>1/84</t>
  </si>
  <si>
    <t>JL Am. Football Bez. Obb.</t>
  </si>
  <si>
    <t>1/85</t>
  </si>
  <si>
    <t>JL Badminton Bez. Obb.</t>
  </si>
  <si>
    <t>1/86</t>
  </si>
  <si>
    <t>JL Base-und Softball Bez. Obb.</t>
  </si>
  <si>
    <t>1/87</t>
  </si>
  <si>
    <t>JL Basketball Bez. Obb.</t>
  </si>
  <si>
    <t>1/88</t>
  </si>
  <si>
    <t>JL Behindertensport Bez. Obb.</t>
  </si>
  <si>
    <t>1/89</t>
  </si>
  <si>
    <t>JL Billard Bez. Obb.</t>
  </si>
  <si>
    <t>1/90</t>
  </si>
  <si>
    <t>JL Bob- und Schlitten Bez. Obb.</t>
  </si>
  <si>
    <t>1/91</t>
  </si>
  <si>
    <t>JL Boxen Bez. Obb.</t>
  </si>
  <si>
    <t>1/92</t>
  </si>
  <si>
    <t>JL Cheerleading u. Cheerdance Bez. Obb.</t>
  </si>
  <si>
    <t>1/93</t>
  </si>
  <si>
    <t>JL Cricket Bez. Obb.</t>
  </si>
  <si>
    <t>1/94</t>
  </si>
  <si>
    <t>JL Dart Bez. Obb.</t>
  </si>
  <si>
    <t>1/95</t>
  </si>
  <si>
    <t>JL Einrad Bez. Obb.</t>
  </si>
  <si>
    <t>1/96</t>
  </si>
  <si>
    <t>JL Eissport Bez. Obb.</t>
  </si>
  <si>
    <t>1/97</t>
  </si>
  <si>
    <t>JL Fechten Bez. Obb.</t>
  </si>
  <si>
    <t>1/98</t>
  </si>
  <si>
    <t>JL Floorball Bez. Obb.</t>
  </si>
  <si>
    <t>1/99</t>
  </si>
  <si>
    <t>JL Fußball Bez. Obb.</t>
  </si>
  <si>
    <t>1/100</t>
  </si>
  <si>
    <t>JL Gehörlose Bez. Obb.</t>
  </si>
  <si>
    <t>1/101</t>
  </si>
  <si>
    <t>JL Gewichtheben Bez. Obb.</t>
  </si>
  <si>
    <t>1/102</t>
  </si>
  <si>
    <t>JL Golf Bez. Obb.</t>
  </si>
  <si>
    <t>1/103</t>
  </si>
  <si>
    <t>JL Handball Bez. Obb.</t>
  </si>
  <si>
    <t>1/104</t>
  </si>
  <si>
    <t>JL Hockey Bez. Obb.</t>
  </si>
  <si>
    <t>1/105</t>
  </si>
  <si>
    <t>JL Judo Bez. Obb.</t>
  </si>
  <si>
    <t>1/106</t>
  </si>
  <si>
    <t>JL Ju-Jutsu Bez. Obb.</t>
  </si>
  <si>
    <t>1/107</t>
  </si>
  <si>
    <t>JL Kanusport Bez. Obb.</t>
  </si>
  <si>
    <t>1/108</t>
  </si>
  <si>
    <t>JL Karate Bez. Obb.</t>
  </si>
  <si>
    <t>1/109</t>
  </si>
  <si>
    <t>JL Kegeln Bez. Obb.</t>
  </si>
  <si>
    <t>1/110</t>
  </si>
  <si>
    <t>JL Kickboxen Bez. Obb.</t>
  </si>
  <si>
    <t>1/111</t>
  </si>
  <si>
    <t>JL Leichtathletik Bez. Obb.</t>
  </si>
  <si>
    <t>1/112</t>
  </si>
  <si>
    <t>JL Luftsport Bez. Obb.</t>
  </si>
  <si>
    <t>1/113</t>
  </si>
  <si>
    <t>JL Minigolf Bez. Obb.</t>
  </si>
  <si>
    <t>1/114</t>
  </si>
  <si>
    <t>JL Mod. Fünfkampf Bez. Obb.</t>
  </si>
  <si>
    <t>1/115</t>
  </si>
  <si>
    <t>JL Motorsport Bez. Obb.</t>
  </si>
  <si>
    <t>1/116</t>
  </si>
  <si>
    <t>JL Motor-Wassersport Bez. Obb.</t>
  </si>
  <si>
    <t>1/117</t>
  </si>
  <si>
    <t>JL Radsport Bez. Obb.</t>
  </si>
  <si>
    <t>1/118</t>
  </si>
  <si>
    <t>JL Rasenkraft Bez. Obb.</t>
  </si>
  <si>
    <t>1/119</t>
  </si>
  <si>
    <t>JL Reiten Bez. Obb.</t>
  </si>
  <si>
    <t>1/120</t>
  </si>
  <si>
    <t>JL Ringen Bez. Obb.</t>
  </si>
  <si>
    <t>1/121</t>
  </si>
  <si>
    <t>JL Rollsport - Inline Bez. Obb.</t>
  </si>
  <si>
    <t>1/122</t>
  </si>
  <si>
    <t>JL Rudern Bez. Obb.</t>
  </si>
  <si>
    <t>1/123</t>
  </si>
  <si>
    <t>JL Schach Bez. Obb.</t>
  </si>
  <si>
    <t>1/124</t>
  </si>
  <si>
    <t>JL Schlittenhunde Bez. Obb.</t>
  </si>
  <si>
    <t>1/125</t>
  </si>
  <si>
    <t>JL Schwimmen Bez. Obb.</t>
  </si>
  <si>
    <t>1/126</t>
  </si>
  <si>
    <t>JL Segeln Bez. Obb.</t>
  </si>
  <si>
    <t>1/127</t>
  </si>
  <si>
    <t>JL Skibob Bez. Obb.</t>
  </si>
  <si>
    <t>1/128</t>
  </si>
  <si>
    <t>JL Skisport Bez. Obb.</t>
  </si>
  <si>
    <t>1/129</t>
  </si>
  <si>
    <t>JL Sport- u. Wettkampfklettern Bez. Obb.</t>
  </si>
  <si>
    <t>1/130</t>
  </si>
  <si>
    <t>JL Squash Bez. Obb.</t>
  </si>
  <si>
    <t>1/131</t>
  </si>
  <si>
    <t>JL Taekwondo Bez. Obb.</t>
  </si>
  <si>
    <t>1/132</t>
  </si>
  <si>
    <t>JL Tanzsport Bez. Obb.</t>
  </si>
  <si>
    <t>1/133</t>
  </si>
  <si>
    <t>JL Tauchen Bez. Obb.</t>
  </si>
  <si>
    <t>1/134</t>
  </si>
  <si>
    <t>JL Tennis Bez. Obb.</t>
  </si>
  <si>
    <t>1/135</t>
  </si>
  <si>
    <t>JL Tischtennis Bez. Obb.</t>
  </si>
  <si>
    <t>1/136</t>
  </si>
  <si>
    <t>JL Triathlon Bez. Obb.</t>
  </si>
  <si>
    <t>1/137</t>
  </si>
  <si>
    <t>JL Turnen Bez. Obb.</t>
  </si>
  <si>
    <t>1/138</t>
  </si>
  <si>
    <t>JL Turnspiele Bez. Obb.</t>
  </si>
  <si>
    <t>1/139</t>
  </si>
  <si>
    <t>JL Volleyball Bez. Obb.</t>
  </si>
  <si>
    <t>1/140</t>
  </si>
  <si>
    <t>JL Aikido Bez. Ndb.</t>
  </si>
  <si>
    <t>2/84</t>
  </si>
  <si>
    <t>JL Am. Football Bez. Ndb.</t>
  </si>
  <si>
    <t>2/85</t>
  </si>
  <si>
    <t>JL Badminton Bez. Ndb.</t>
  </si>
  <si>
    <t>2/86</t>
  </si>
  <si>
    <t>JL Base-und Softball Bez. Ndb.</t>
  </si>
  <si>
    <t>2/87</t>
  </si>
  <si>
    <t>JL Basketball Bez. Ndb.</t>
  </si>
  <si>
    <t>2/88</t>
  </si>
  <si>
    <t>JL Behindertensport Bez. Ndb.</t>
  </si>
  <si>
    <t>2/89</t>
  </si>
  <si>
    <t>JL Billard Bez. Ndb.</t>
  </si>
  <si>
    <t>2/90</t>
  </si>
  <si>
    <t>JL Bob- und Schlitten Bez. Ndb.</t>
  </si>
  <si>
    <t>2/91</t>
  </si>
  <si>
    <t>JL Boxen Bez. Ndb.</t>
  </si>
  <si>
    <t>2/92</t>
  </si>
  <si>
    <t>JL Cheerleading u. Cheerdance Bez. Ndb.</t>
  </si>
  <si>
    <t>2/93</t>
  </si>
  <si>
    <t>JL Cricket Bez. Ndb.</t>
  </si>
  <si>
    <t>2/94</t>
  </si>
  <si>
    <t>JL Dart Bez. Ndb.</t>
  </si>
  <si>
    <t>2/95</t>
  </si>
  <si>
    <t>JL Einrad Bez. Ndb.</t>
  </si>
  <si>
    <t>2/96</t>
  </si>
  <si>
    <t>JL Eissport Bez. Ndb.</t>
  </si>
  <si>
    <t>2/97</t>
  </si>
  <si>
    <t>JL Fechten Bez. Ndb.</t>
  </si>
  <si>
    <t>2/98</t>
  </si>
  <si>
    <t>JL Floorball Bez. Ndb.</t>
  </si>
  <si>
    <t>2/99</t>
  </si>
  <si>
    <t>JL Fußball Bez. Ndb.</t>
  </si>
  <si>
    <t>2/100</t>
  </si>
  <si>
    <t>JL Gehörlose Bez. Ndb.</t>
  </si>
  <si>
    <t>2/101</t>
  </si>
  <si>
    <t>JL Gewichtheben Bez. Ndb.</t>
  </si>
  <si>
    <t>2/102</t>
  </si>
  <si>
    <t>JL Golf Bez. Ndb.</t>
  </si>
  <si>
    <t>2/103</t>
  </si>
  <si>
    <t>JL HaNdb.all Bez. Ndb.</t>
  </si>
  <si>
    <t>2/104</t>
  </si>
  <si>
    <t>JL Hockey Bez. Ndb.</t>
  </si>
  <si>
    <t>2/105</t>
  </si>
  <si>
    <t>JL Judo Bez. Ndb.</t>
  </si>
  <si>
    <t>2/106</t>
  </si>
  <si>
    <t>JL Ju-Jutsu Bez. Ndb.</t>
  </si>
  <si>
    <t>2/107</t>
  </si>
  <si>
    <t>JL Kanusport Bez. Ndb.</t>
  </si>
  <si>
    <t>2/108</t>
  </si>
  <si>
    <t>JL Karate Bez. Ndb.</t>
  </si>
  <si>
    <t>2/109</t>
  </si>
  <si>
    <t>JL Kegeln Bez. Ndb.</t>
  </si>
  <si>
    <t>2/110</t>
  </si>
  <si>
    <t>JL Kickboxen Bez. Ndb.</t>
  </si>
  <si>
    <t>2/111</t>
  </si>
  <si>
    <t>JL Leichtathletik Bez. Ndb.</t>
  </si>
  <si>
    <t>2/112</t>
  </si>
  <si>
    <t>JL Luftsport Bez. Ndb.</t>
  </si>
  <si>
    <t>2/113</t>
  </si>
  <si>
    <t>JL Minigolf Bez. Ndb.</t>
  </si>
  <si>
    <t>2/114</t>
  </si>
  <si>
    <t>JL Mod. Fünfkampf Bez. Ndb.</t>
  </si>
  <si>
    <t>2/115</t>
  </si>
  <si>
    <t>JL Motorsport Bez. Ndb.</t>
  </si>
  <si>
    <t>2/116</t>
  </si>
  <si>
    <t>JL Motor-Wassersport Bez. Ndb.</t>
  </si>
  <si>
    <t>2/117</t>
  </si>
  <si>
    <t>JL Radsport Bez. Ndb.</t>
  </si>
  <si>
    <t>2/118</t>
  </si>
  <si>
    <t>JL Rasenkraft Bez. Ndb.</t>
  </si>
  <si>
    <t>2/119</t>
  </si>
  <si>
    <t>JL Reiten Bez. Ndb.</t>
  </si>
  <si>
    <t>2/120</t>
  </si>
  <si>
    <t>JL Ringen Bez. Ndb.</t>
  </si>
  <si>
    <t>2/121</t>
  </si>
  <si>
    <t>JL Rollsport - Inline Bez. Ndb.</t>
  </si>
  <si>
    <t>2/122</t>
  </si>
  <si>
    <t>JL Rudern Bez. Ndb.</t>
  </si>
  <si>
    <t>2/123</t>
  </si>
  <si>
    <t>JL Schach Bez. Ndb.</t>
  </si>
  <si>
    <t>2/124</t>
  </si>
  <si>
    <t>JL Schlittenhunde Bez. Ndb.</t>
  </si>
  <si>
    <t>2/125</t>
  </si>
  <si>
    <t>JL Schwimmen Bez. Ndb.</t>
  </si>
  <si>
    <t>2/126</t>
  </si>
  <si>
    <t>JL Segeln Bez. Ndb.</t>
  </si>
  <si>
    <t>2/127</t>
  </si>
  <si>
    <t>JL Skibob Bez. Ndb.</t>
  </si>
  <si>
    <t>2/128</t>
  </si>
  <si>
    <t>JL Skisport Bez. Ndb.</t>
  </si>
  <si>
    <t>2/129</t>
  </si>
  <si>
    <t>JL Sport- u. Wettkampfklettern Bez. Ndb.</t>
  </si>
  <si>
    <t>2/130</t>
  </si>
  <si>
    <t>JL Squash Bez. Ndb.</t>
  </si>
  <si>
    <t>2/131</t>
  </si>
  <si>
    <t>JL Taekwondo Bez. Ndb.</t>
  </si>
  <si>
    <t>2/132</t>
  </si>
  <si>
    <t>JL Tanzsport Bez. Ndb.</t>
  </si>
  <si>
    <t>2/133</t>
  </si>
  <si>
    <t>JL Tauchen Bez. Ndb.</t>
  </si>
  <si>
    <t>2/134</t>
  </si>
  <si>
    <t>JL Tennis Bez. Ndb.</t>
  </si>
  <si>
    <t>2/135</t>
  </si>
  <si>
    <t>JL Tischtennis Bez. Ndb.</t>
  </si>
  <si>
    <t>2/136</t>
  </si>
  <si>
    <t>JL Triathlon Bez. Ndb.</t>
  </si>
  <si>
    <t>2/137</t>
  </si>
  <si>
    <t>JL Turnen Bez. Ndb.</t>
  </si>
  <si>
    <t>2/138</t>
  </si>
  <si>
    <t>JL Turnspiele Bez. Ndb.</t>
  </si>
  <si>
    <t>2/139</t>
  </si>
  <si>
    <t>JL Volleyball Bez. Ndb.</t>
  </si>
  <si>
    <t>2/140</t>
  </si>
  <si>
    <t>JL Aikido Bez. Opf.</t>
  </si>
  <si>
    <t>3/84</t>
  </si>
  <si>
    <t>JL Am. Football Bez. Opf.</t>
  </si>
  <si>
    <t>3/85</t>
  </si>
  <si>
    <t>JL Badminton Bez. Opf.</t>
  </si>
  <si>
    <t>3/86</t>
  </si>
  <si>
    <t>JL Base-und Softball Bez. Opf.</t>
  </si>
  <si>
    <t>3/87</t>
  </si>
  <si>
    <t>JL Basketball Bez. Opf.</t>
  </si>
  <si>
    <t>3/88</t>
  </si>
  <si>
    <t>JL Behindertensport Bez. Opf.</t>
  </si>
  <si>
    <t>3/89</t>
  </si>
  <si>
    <t>JL Billard Bez. Opf.</t>
  </si>
  <si>
    <t>3/90</t>
  </si>
  <si>
    <t>JL Bob- und Schlitten Bez. Opf.</t>
  </si>
  <si>
    <t>3/91</t>
  </si>
  <si>
    <t>JL Boxen Bez. Opf.</t>
  </si>
  <si>
    <t>3/92</t>
  </si>
  <si>
    <t>JL Cheerleading u. Cheerdance Bez. Opf.</t>
  </si>
  <si>
    <t>3/93</t>
  </si>
  <si>
    <t>JL Cricket Bez. Opf.</t>
  </si>
  <si>
    <t>3/94</t>
  </si>
  <si>
    <t>JL Dart Bez. Opf.</t>
  </si>
  <si>
    <t>3/95</t>
  </si>
  <si>
    <t>JL Einrad Bez. Opf.</t>
  </si>
  <si>
    <t>3/96</t>
  </si>
  <si>
    <t>JL Eissport Bez. Opf.</t>
  </si>
  <si>
    <t>3/97</t>
  </si>
  <si>
    <t>JL Fechten Bez. Opf.</t>
  </si>
  <si>
    <t>3/98</t>
  </si>
  <si>
    <t>JL Floorball Bez. Opf.</t>
  </si>
  <si>
    <t>3/99</t>
  </si>
  <si>
    <t>JL Fußball Bez. Opf.</t>
  </si>
  <si>
    <t>3/100</t>
  </si>
  <si>
    <t>JL Gehörlose Bez. Opf.</t>
  </si>
  <si>
    <t>3/101</t>
  </si>
  <si>
    <t>JL Gewichtheben Bez. Opf.</t>
  </si>
  <si>
    <t>3/102</t>
  </si>
  <si>
    <t>JL Golf Bez. Opf.</t>
  </si>
  <si>
    <t>3/103</t>
  </si>
  <si>
    <t>JL Handball Bez. Opf.</t>
  </si>
  <si>
    <t>3/104</t>
  </si>
  <si>
    <t>JL Hockey Bez. Opf.</t>
  </si>
  <si>
    <t>3/105</t>
  </si>
  <si>
    <t>JL Judo Bez. Opf.</t>
  </si>
  <si>
    <t>3/106</t>
  </si>
  <si>
    <t>JL Ju-Jutsu Bez. Opf.</t>
  </si>
  <si>
    <t>3/107</t>
  </si>
  <si>
    <t>JL Kanusport Bez. Opf.</t>
  </si>
  <si>
    <t>3/108</t>
  </si>
  <si>
    <t>JL Karate Bez. Opf.</t>
  </si>
  <si>
    <t>3/109</t>
  </si>
  <si>
    <t>JL Kegeln Bez. Opf.</t>
  </si>
  <si>
    <t>3/110</t>
  </si>
  <si>
    <t>JL Kickboxen Bez. Opf.</t>
  </si>
  <si>
    <t>3/111</t>
  </si>
  <si>
    <t>JL Leichtathletik Bez. Opf.</t>
  </si>
  <si>
    <t>3/112</t>
  </si>
  <si>
    <t>JL Luftsport Bez. Opf.</t>
  </si>
  <si>
    <t>3/113</t>
  </si>
  <si>
    <t>JL Minigolf Bez. Opf.</t>
  </si>
  <si>
    <t>3/114</t>
  </si>
  <si>
    <t>JL Mod. Fünfkampf Bez. Opf.</t>
  </si>
  <si>
    <t>3/115</t>
  </si>
  <si>
    <t>JL Motorsport Bez. Opf.</t>
  </si>
  <si>
    <t>3/116</t>
  </si>
  <si>
    <t>JL Motor-Wassersport Bez. Opf.</t>
  </si>
  <si>
    <t>3/117</t>
  </si>
  <si>
    <t>JL Radsport Bez. Opf.</t>
  </si>
  <si>
    <t>3/118</t>
  </si>
  <si>
    <t>JL Rasenkraft Bez. Opf.</t>
  </si>
  <si>
    <t>3/119</t>
  </si>
  <si>
    <t>JL Reiten Bez. Opf.</t>
  </si>
  <si>
    <t>3/120</t>
  </si>
  <si>
    <t>JL Ringen Bez. Opf.</t>
  </si>
  <si>
    <t>3/121</t>
  </si>
  <si>
    <t>JL Rollsport - Inline Bez. Opf.</t>
  </si>
  <si>
    <t>3/122</t>
  </si>
  <si>
    <t>JL Rudern Bez. Opf.</t>
  </si>
  <si>
    <t>3/123</t>
  </si>
  <si>
    <t>JL Schach Bez. Opf.</t>
  </si>
  <si>
    <t>3/124</t>
  </si>
  <si>
    <t>JL Schlittenhunde Bez. Opf.</t>
  </si>
  <si>
    <t>3/125</t>
  </si>
  <si>
    <t>JL Schwimmen Bez. Opf.</t>
  </si>
  <si>
    <t>3/126</t>
  </si>
  <si>
    <t>JL Segeln Bez. Opf.</t>
  </si>
  <si>
    <t>3/127</t>
  </si>
  <si>
    <t>JL Skibob Bez. Opf.</t>
  </si>
  <si>
    <t>3/128</t>
  </si>
  <si>
    <t>JL Skisport Bez. Opf.</t>
  </si>
  <si>
    <t>3/129</t>
  </si>
  <si>
    <t>JL Sport- u. Wettkampfklettern Bez. Opf.</t>
  </si>
  <si>
    <t>3/130</t>
  </si>
  <si>
    <t>JL Squash Bez. Opf.</t>
  </si>
  <si>
    <t>3/131</t>
  </si>
  <si>
    <t>JL Taekwondo Bez. Opf.</t>
  </si>
  <si>
    <t>3/132</t>
  </si>
  <si>
    <t>JL Tanzsport Bez. Opf.</t>
  </si>
  <si>
    <t>3/133</t>
  </si>
  <si>
    <t>JL Tauchen Bez. Opf.</t>
  </si>
  <si>
    <t>3/134</t>
  </si>
  <si>
    <t>JL Tennis Bez. Opf.</t>
  </si>
  <si>
    <t>3/135</t>
  </si>
  <si>
    <t>JL Tischtennis Bez. Opf.</t>
  </si>
  <si>
    <t>3/136</t>
  </si>
  <si>
    <t>JL Triathlon Bez. Opf.</t>
  </si>
  <si>
    <t>3/137</t>
  </si>
  <si>
    <t>JL Turnen Bez. Opf.</t>
  </si>
  <si>
    <t>3/138</t>
  </si>
  <si>
    <t>JL Turnspiele Bez. Opf.</t>
  </si>
  <si>
    <t>3/139</t>
  </si>
  <si>
    <t>JL Volleyball Bez. Opf.</t>
  </si>
  <si>
    <t>3/140</t>
  </si>
  <si>
    <t>JL Aikido Bez. Ofr.</t>
  </si>
  <si>
    <t>4/84</t>
  </si>
  <si>
    <t>JL Am. Football Bez. Ofr.</t>
  </si>
  <si>
    <t>4/85</t>
  </si>
  <si>
    <t>JL Badminton Bez. Ofr.</t>
  </si>
  <si>
    <t>4/86</t>
  </si>
  <si>
    <t>JL Base-und Softball Bez. Ofr.</t>
  </si>
  <si>
    <t>4/87</t>
  </si>
  <si>
    <t>JL Basketball Bez. Ofr.</t>
  </si>
  <si>
    <t>4/88</t>
  </si>
  <si>
    <t>JL Behindertensport Bez. Ofr.</t>
  </si>
  <si>
    <t>4/89</t>
  </si>
  <si>
    <t>JL Billard Bez. Ofr.</t>
  </si>
  <si>
    <t>4/90</t>
  </si>
  <si>
    <t>JL Bob- und Schlitten Bez. Ofr.</t>
  </si>
  <si>
    <t>4/91</t>
  </si>
  <si>
    <t>JL Boxen Bez. Ofr.</t>
  </si>
  <si>
    <t>4/92</t>
  </si>
  <si>
    <t>JL Cheerleading u. Cheerdance Bez. Ofr.</t>
  </si>
  <si>
    <t>4/93</t>
  </si>
  <si>
    <t>JL Cricket Bez. Ofr.</t>
  </si>
  <si>
    <t>4/94</t>
  </si>
  <si>
    <t>JL Dart Bez. Ofr.</t>
  </si>
  <si>
    <t>4/95</t>
  </si>
  <si>
    <t>JL Einrad Bez. Ofr.</t>
  </si>
  <si>
    <t>4/96</t>
  </si>
  <si>
    <t>JL Eissport Bez. Ofr.</t>
  </si>
  <si>
    <t>4/97</t>
  </si>
  <si>
    <t>JL Fechten Bez. Ofr.</t>
  </si>
  <si>
    <t>4/98</t>
  </si>
  <si>
    <t>JL Floorball Bez. Ofr.</t>
  </si>
  <si>
    <t>4/99</t>
  </si>
  <si>
    <t>JL Fußball Bez. Ofr.</t>
  </si>
  <si>
    <t>4/100</t>
  </si>
  <si>
    <t>JL Gehörlose Bez. Ofr.</t>
  </si>
  <si>
    <t>4/101</t>
  </si>
  <si>
    <t>JL Gewichtheben Bez. Ofr.</t>
  </si>
  <si>
    <t>4/102</t>
  </si>
  <si>
    <t>JL Golf Bez. Ofr.</t>
  </si>
  <si>
    <t>4/103</t>
  </si>
  <si>
    <t>JL Handball Bez. Ofr.</t>
  </si>
  <si>
    <t>4/104</t>
  </si>
  <si>
    <t>JL Hockey Bez. Ofr.</t>
  </si>
  <si>
    <t>4/105</t>
  </si>
  <si>
    <t>JL Judo Bez. Ofr.</t>
  </si>
  <si>
    <t>4/106</t>
  </si>
  <si>
    <t>JL Ju-Jutsu Bez. Ofr.</t>
  </si>
  <si>
    <t>4/107</t>
  </si>
  <si>
    <t>JL Kanusport Bez. Ofr.</t>
  </si>
  <si>
    <t>4/108</t>
  </si>
  <si>
    <t>JL Karate Bez. Ofr.</t>
  </si>
  <si>
    <t>4/109</t>
  </si>
  <si>
    <t>JL Kegeln Bez. Ofr.</t>
  </si>
  <si>
    <t>4/110</t>
  </si>
  <si>
    <t>JL Kickboxen Bez. Ofr.</t>
  </si>
  <si>
    <t>4/111</t>
  </si>
  <si>
    <t>JL Leichtathletik Bez. Ofr.</t>
  </si>
  <si>
    <t>4/112</t>
  </si>
  <si>
    <t>JL Luftsport Bez. Ofr.</t>
  </si>
  <si>
    <t>4/113</t>
  </si>
  <si>
    <t>JL Minigolf Bez. Ofr.</t>
  </si>
  <si>
    <t>4/114</t>
  </si>
  <si>
    <t>JL Mod. Fünfkampf Bez. Ofr.</t>
  </si>
  <si>
    <t>4/115</t>
  </si>
  <si>
    <t>JL Motorsport Bez. Ofr.</t>
  </si>
  <si>
    <t>4/116</t>
  </si>
  <si>
    <t>JL Motor-Wassersport Bez. Ofr.</t>
  </si>
  <si>
    <t>4/117</t>
  </si>
  <si>
    <t>JL Radsport Bez. Ofr.</t>
  </si>
  <si>
    <t>4/118</t>
  </si>
  <si>
    <t>JL Rasenkraft Bez. Ofr.</t>
  </si>
  <si>
    <t>4/119</t>
  </si>
  <si>
    <t>JL Reiten Bez. Ofr.</t>
  </si>
  <si>
    <t>4/120</t>
  </si>
  <si>
    <t>JL Ringen Bez. Ofr.</t>
  </si>
  <si>
    <t>4/121</t>
  </si>
  <si>
    <t>JL Rollsport - Inline Bez. Ofr.</t>
  </si>
  <si>
    <t>4/122</t>
  </si>
  <si>
    <t>JL Rudern Bez. Ofr.</t>
  </si>
  <si>
    <t>4/123</t>
  </si>
  <si>
    <t>JL Schach Bez. Ofr.</t>
  </si>
  <si>
    <t>4/124</t>
  </si>
  <si>
    <t>JL Schlittenhunde Bez. Ofr.</t>
  </si>
  <si>
    <t>4/125</t>
  </si>
  <si>
    <t>JL Schwimmen Bez. Ofr.</t>
  </si>
  <si>
    <t>4/126</t>
  </si>
  <si>
    <t>JL Segeln Bez. Ofr.</t>
  </si>
  <si>
    <t>4/127</t>
  </si>
  <si>
    <t>JL Skibob Bez. Ofr.</t>
  </si>
  <si>
    <t>4/128</t>
  </si>
  <si>
    <t>JL Skisport Bez. Ofr.</t>
  </si>
  <si>
    <t>4/129</t>
  </si>
  <si>
    <t>JL Sport- u. Wettkampfklettern Bez. Ofr.</t>
  </si>
  <si>
    <t>4/130</t>
  </si>
  <si>
    <t>JL Squash Bez. Ofr.</t>
  </si>
  <si>
    <t>4/131</t>
  </si>
  <si>
    <t>JL Taekwondo Bez. Ofr.</t>
  </si>
  <si>
    <t>4/132</t>
  </si>
  <si>
    <t>JL Tanzsport Bez. Ofr.</t>
  </si>
  <si>
    <t>4/133</t>
  </si>
  <si>
    <t>JL Tauchen Bez. Ofr.</t>
  </si>
  <si>
    <t>4/134</t>
  </si>
  <si>
    <t>JL Tennis Bez. Ofr.</t>
  </si>
  <si>
    <t>4/135</t>
  </si>
  <si>
    <t>JL Tischtennis Bez. Ofr.</t>
  </si>
  <si>
    <t>4/136</t>
  </si>
  <si>
    <t>JL Triathlon Bez. Ofr.</t>
  </si>
  <si>
    <t>4/137</t>
  </si>
  <si>
    <t>JL Turnen Bez. Ofr.</t>
  </si>
  <si>
    <t>4/138</t>
  </si>
  <si>
    <t>JL Turnspiele Bez. Ofr.</t>
  </si>
  <si>
    <t>4/139</t>
  </si>
  <si>
    <t>JL Volleyball Bez. Ofr.</t>
  </si>
  <si>
    <t>4/140</t>
  </si>
  <si>
    <t>JL Aikido Bez. Mfr.</t>
  </si>
  <si>
    <t>5/84</t>
  </si>
  <si>
    <t>JL Am. Football Bez. Mfr.</t>
  </si>
  <si>
    <t>5/85</t>
  </si>
  <si>
    <t>JL Badminton Bez. Mfr.</t>
  </si>
  <si>
    <t>5/86</t>
  </si>
  <si>
    <t>JL Base-und Softball Bez. Mfr.</t>
  </si>
  <si>
    <t>5/87</t>
  </si>
  <si>
    <t>JL Basketball Bez. Mfr.</t>
  </si>
  <si>
    <t>5/88</t>
  </si>
  <si>
    <t>JL Behindertensport Bez. Mfr.</t>
  </si>
  <si>
    <t>5/89</t>
  </si>
  <si>
    <t>JL Billard Bez. Mfr.</t>
  </si>
  <si>
    <t>5/90</t>
  </si>
  <si>
    <t>JL Bob- und Schlitten Bez. Mfr.</t>
  </si>
  <si>
    <t>5/91</t>
  </si>
  <si>
    <t>JL Boxen Bez. Mfr.</t>
  </si>
  <si>
    <t>5/92</t>
  </si>
  <si>
    <t>JL Cheerleading u. Cheerdance Bez. Mfr.</t>
  </si>
  <si>
    <t>5/93</t>
  </si>
  <si>
    <t>JL Cricket Bez. Mfr.</t>
  </si>
  <si>
    <t>5/94</t>
  </si>
  <si>
    <t>JL Dart Bez. Mfr.</t>
  </si>
  <si>
    <t>5/95</t>
  </si>
  <si>
    <t>JL Einrad Bez. Mfr.</t>
  </si>
  <si>
    <t>5/96</t>
  </si>
  <si>
    <t>JL Eissport Bez. Mfr.</t>
  </si>
  <si>
    <t>5/97</t>
  </si>
  <si>
    <t>JL Fechten Bez. Mfr.</t>
  </si>
  <si>
    <t>5/98</t>
  </si>
  <si>
    <t>JL Floorball Bez. Mfr.</t>
  </si>
  <si>
    <t>5/99</t>
  </si>
  <si>
    <t>JL Fußball Bez. Mfr.</t>
  </si>
  <si>
    <t>5/100</t>
  </si>
  <si>
    <t>JL Gehörlose Bez. Mfr.</t>
  </si>
  <si>
    <t>5/101</t>
  </si>
  <si>
    <t>JL Gewichtheben Bez. Mfr.</t>
  </si>
  <si>
    <t>5/102</t>
  </si>
  <si>
    <t>JL Golf Bez. Mfr.</t>
  </si>
  <si>
    <t>5/103</t>
  </si>
  <si>
    <t>JL Handball Bez. Mfr.</t>
  </si>
  <si>
    <t>5/104</t>
  </si>
  <si>
    <t>JL Hockey Bez. Mfr.</t>
  </si>
  <si>
    <t>5/105</t>
  </si>
  <si>
    <t>JL Judo Bez. Mfr.</t>
  </si>
  <si>
    <t>5/106</t>
  </si>
  <si>
    <t>JL Ju-Jutsu Bez. Mfr.</t>
  </si>
  <si>
    <t>5/107</t>
  </si>
  <si>
    <t>JL Kanusport Bez. Mfr.</t>
  </si>
  <si>
    <t>5/108</t>
  </si>
  <si>
    <t>JL Karate Bez. Mfr.</t>
  </si>
  <si>
    <t>5/109</t>
  </si>
  <si>
    <t>JL Kegeln Bez. Mfr.</t>
  </si>
  <si>
    <t>5/110</t>
  </si>
  <si>
    <t>JL Kickboxen Bez. Mfr.</t>
  </si>
  <si>
    <t>5/111</t>
  </si>
  <si>
    <t>JL Leichtathletik Bez. Mfr.</t>
  </si>
  <si>
    <t>5/112</t>
  </si>
  <si>
    <t>JL Luftsport Bez. Mfr.</t>
  </si>
  <si>
    <t>5/113</t>
  </si>
  <si>
    <t>JL Minigolf Bez. Mfr.</t>
  </si>
  <si>
    <t>5/114</t>
  </si>
  <si>
    <t>JL Mod. Fünfkampf Bez. Mfr.</t>
  </si>
  <si>
    <t>5/115</t>
  </si>
  <si>
    <t>JL Motorsport Bez. Mfr.</t>
  </si>
  <si>
    <t>5/116</t>
  </si>
  <si>
    <t>JL Motor-Wassersport Bez. Mfr.</t>
  </si>
  <si>
    <t>5/117</t>
  </si>
  <si>
    <t>JL Radsport Bez. Mfr.</t>
  </si>
  <si>
    <t>5/118</t>
  </si>
  <si>
    <t>JL Rasenkraft Bez. Mfr.</t>
  </si>
  <si>
    <t>5/119</t>
  </si>
  <si>
    <t>JL Reiten Bez. Mfr.</t>
  </si>
  <si>
    <t>5/120</t>
  </si>
  <si>
    <t>JL Ringen Bez. Mfr.</t>
  </si>
  <si>
    <t>5/121</t>
  </si>
  <si>
    <t>JL Rollsport - Inline Bez. Mfr.</t>
  </si>
  <si>
    <t>5/122</t>
  </si>
  <si>
    <t>JL Rudern Bez. Mfr.</t>
  </si>
  <si>
    <t>5/123</t>
  </si>
  <si>
    <t>JL Schach Bez. Mfr.</t>
  </si>
  <si>
    <t>5/124</t>
  </si>
  <si>
    <t>JL Schlittenhunde Bez. Mfr.</t>
  </si>
  <si>
    <t>5/125</t>
  </si>
  <si>
    <t>JL Schwimmen Bez. Mfr.</t>
  </si>
  <si>
    <t>5/126</t>
  </si>
  <si>
    <t>JL Segeln Bez. Mfr.</t>
  </si>
  <si>
    <t>5/127</t>
  </si>
  <si>
    <t>JL Skibob Bez. Mfr.</t>
  </si>
  <si>
    <t>5/128</t>
  </si>
  <si>
    <t>JL Skisport Bez. Mfr.</t>
  </si>
  <si>
    <t>5/129</t>
  </si>
  <si>
    <t>JL Sport- u. Wettkampfklettern Bez. Mfr.</t>
  </si>
  <si>
    <t>5/130</t>
  </si>
  <si>
    <t>JL Squash Bez. Mfr.</t>
  </si>
  <si>
    <t>5/131</t>
  </si>
  <si>
    <t>JL Taekwondo Bez. Mfr.</t>
  </si>
  <si>
    <t>5/132</t>
  </si>
  <si>
    <t>JL Tanzsport Bez. Mfr.</t>
  </si>
  <si>
    <t>5/133</t>
  </si>
  <si>
    <t>JL Tauchen Bez. Mfr.</t>
  </si>
  <si>
    <t>5/134</t>
  </si>
  <si>
    <t>JL Tennis Bez. Mfr.</t>
  </si>
  <si>
    <t>5/135</t>
  </si>
  <si>
    <t>JL Tischtennis Bez. Mfr.</t>
  </si>
  <si>
    <t>5/136</t>
  </si>
  <si>
    <t>JL Triathlon Bez. Mfr.</t>
  </si>
  <si>
    <t>5/137</t>
  </si>
  <si>
    <t>JL Turnen Bez. Mfr.</t>
  </si>
  <si>
    <t>5/138</t>
  </si>
  <si>
    <t>JL Turnspiele Bez. Mfr.</t>
  </si>
  <si>
    <t>5/139</t>
  </si>
  <si>
    <t>JL Volleyball Bez. Mfr.</t>
  </si>
  <si>
    <t>5/140</t>
  </si>
  <si>
    <t>JL Aikido Bez. Ufr.</t>
  </si>
  <si>
    <t>6/84</t>
  </si>
  <si>
    <t>JL Am. Football Bez. Ufr.</t>
  </si>
  <si>
    <t>6/85</t>
  </si>
  <si>
    <t>JL Badminton Bez. Ufr.</t>
  </si>
  <si>
    <t>6/86</t>
  </si>
  <si>
    <t>JL Base-und Softball Bez. Ufr.</t>
  </si>
  <si>
    <t>6/87</t>
  </si>
  <si>
    <t>JL Basketball Bez. Ufr.</t>
  </si>
  <si>
    <t>6/88</t>
  </si>
  <si>
    <t>JL Behindertensport Bez. Ufr.</t>
  </si>
  <si>
    <t>6/89</t>
  </si>
  <si>
    <t>JL Billard Bez. Ufr.</t>
  </si>
  <si>
    <t>6/90</t>
  </si>
  <si>
    <t>JL Bob- und Schlitten Bez. Ufr.</t>
  </si>
  <si>
    <t>6/91</t>
  </si>
  <si>
    <t>JL Boxen Bez. Ufr.</t>
  </si>
  <si>
    <t>6/92</t>
  </si>
  <si>
    <t>JL Cheerleading u. Cheerdance Bez. Ufr.</t>
  </si>
  <si>
    <t>6/93</t>
  </si>
  <si>
    <t>JL Cricket Bez. Ufr.</t>
  </si>
  <si>
    <t>6/94</t>
  </si>
  <si>
    <t>JL Dart Bez. Ufr.</t>
  </si>
  <si>
    <t>6/95</t>
  </si>
  <si>
    <t>JL Einrad Bez. Ufr.</t>
  </si>
  <si>
    <t>6/96</t>
  </si>
  <si>
    <t>JL Eissport Bez. Ufr.</t>
  </si>
  <si>
    <t>6/97</t>
  </si>
  <si>
    <t>JL Fechten Bez. Ufr.</t>
  </si>
  <si>
    <t>6/98</t>
  </si>
  <si>
    <t>JL Floorball Bez. Ufr.</t>
  </si>
  <si>
    <t>6/99</t>
  </si>
  <si>
    <t>JL Fußball Bez. Ufr.</t>
  </si>
  <si>
    <t>6/100</t>
  </si>
  <si>
    <t>JL Gehörlose Bez. Ufr.</t>
  </si>
  <si>
    <t>6/101</t>
  </si>
  <si>
    <t>JL Gewichtheben Bez. Ufr.</t>
  </si>
  <si>
    <t>6/102</t>
  </si>
  <si>
    <t>JL Golf Bez. Ufr.</t>
  </si>
  <si>
    <t>6/103</t>
  </si>
  <si>
    <t>JL Handball Bez. Ufr.</t>
  </si>
  <si>
    <t>6/104</t>
  </si>
  <si>
    <t>JL Hockey Bez. Ufr.</t>
  </si>
  <si>
    <t>6/105</t>
  </si>
  <si>
    <t>JL Judo Bez. Ufr.</t>
  </si>
  <si>
    <t>6/106</t>
  </si>
  <si>
    <t>JL Ju-Jutsu Bez. Ufr.</t>
  </si>
  <si>
    <t>6/107</t>
  </si>
  <si>
    <t>JL Kanusport Bez. Ufr.</t>
  </si>
  <si>
    <t>6/108</t>
  </si>
  <si>
    <t>JL Karate Bez. Ufr.</t>
  </si>
  <si>
    <t>6/109</t>
  </si>
  <si>
    <t>JL Kegeln Bez. Ufr.</t>
  </si>
  <si>
    <t>6/110</t>
  </si>
  <si>
    <t>JL Kickboxen Bez. Ufr.</t>
  </si>
  <si>
    <t>6/111</t>
  </si>
  <si>
    <t>JL Leichtathletik Bez. Ufr.</t>
  </si>
  <si>
    <t>6/112</t>
  </si>
  <si>
    <t>JL Luftsport Bez. Ufr.</t>
  </si>
  <si>
    <t>6/113</t>
  </si>
  <si>
    <t>JL Minigolf Bez. Ufr.</t>
  </si>
  <si>
    <t>6/114</t>
  </si>
  <si>
    <t>JL Mod. Fünfkampf Bez. Ufr.</t>
  </si>
  <si>
    <t>6/115</t>
  </si>
  <si>
    <t>JL Motorsport Bez. Ufr.</t>
  </si>
  <si>
    <t>6/116</t>
  </si>
  <si>
    <t>JL Motor-Wassersport Bez. Ufr.</t>
  </si>
  <si>
    <t>6/117</t>
  </si>
  <si>
    <t>JL Radsport Bez. Ufr.</t>
  </si>
  <si>
    <t>6/118</t>
  </si>
  <si>
    <t>JL Rasenkraft Bez. Ufr.</t>
  </si>
  <si>
    <t>6/119</t>
  </si>
  <si>
    <t>JL Reiten Bez. Ufr.</t>
  </si>
  <si>
    <t>6/120</t>
  </si>
  <si>
    <t>JL Ringen Bez. Ufr.</t>
  </si>
  <si>
    <t>6/121</t>
  </si>
  <si>
    <t>JL Rollsport - Inline Bez. Ufr.</t>
  </si>
  <si>
    <t>6/122</t>
  </si>
  <si>
    <t>JL Rudern Bez. Ufr.</t>
  </si>
  <si>
    <t>6/123</t>
  </si>
  <si>
    <t>JL Schach Bez. Ufr.</t>
  </si>
  <si>
    <t>6/124</t>
  </si>
  <si>
    <t>JL Schlittenhunde Bez. Ufr.</t>
  </si>
  <si>
    <t>6/125</t>
  </si>
  <si>
    <t>JL Schwimmen Bez. Ufr.</t>
  </si>
  <si>
    <t>6/126</t>
  </si>
  <si>
    <t>JL Segeln Bez. Ufr.</t>
  </si>
  <si>
    <t>6/127</t>
  </si>
  <si>
    <t>JL Skibob Bez. Ufr.</t>
  </si>
  <si>
    <t>6/128</t>
  </si>
  <si>
    <t>JL Skisport Bez. Ufr.</t>
  </si>
  <si>
    <t>6/129</t>
  </si>
  <si>
    <t>JL Sport- u. Wettkampfklettern Bez. Ufr.</t>
  </si>
  <si>
    <t>6/130</t>
  </si>
  <si>
    <t>JL Squash Bez. Ufr.</t>
  </si>
  <si>
    <t>6/131</t>
  </si>
  <si>
    <t>JL Taekwondo Bez. Ufr.</t>
  </si>
  <si>
    <t>6/132</t>
  </si>
  <si>
    <t>JL Tanzsport Bez. Ufr.</t>
  </si>
  <si>
    <t>6/133</t>
  </si>
  <si>
    <t>JL Tauchen Bez. Ufr.</t>
  </si>
  <si>
    <t>6/134</t>
  </si>
  <si>
    <t>JL Tennis Bez. Ufr.</t>
  </si>
  <si>
    <t>6/135</t>
  </si>
  <si>
    <t>JL Tischtennis Bez. Ufr.</t>
  </si>
  <si>
    <t>6/136</t>
  </si>
  <si>
    <t>JL Triathlon Bez. Ufr.</t>
  </si>
  <si>
    <t>6/137</t>
  </si>
  <si>
    <t>JL Turnen Bez. Ufr.</t>
  </si>
  <si>
    <t>6/138</t>
  </si>
  <si>
    <t>JL Turnspiele Bez. Ufr.</t>
  </si>
  <si>
    <t>6/139</t>
  </si>
  <si>
    <t>JL Volleyball Bez. Ufr.</t>
  </si>
  <si>
    <t>6/140</t>
  </si>
  <si>
    <t>JL Aikido Bez. Schw</t>
  </si>
  <si>
    <t>7/84</t>
  </si>
  <si>
    <t>JL Am. Football Bez. Schw</t>
  </si>
  <si>
    <t>7/85</t>
  </si>
  <si>
    <t>JL Badminton Bez. Schw</t>
  </si>
  <si>
    <t>7/86</t>
  </si>
  <si>
    <t>JL Base-und Softball Bez. Schw</t>
  </si>
  <si>
    <t>7/87</t>
  </si>
  <si>
    <t>JL Basketball Bez. Schw</t>
  </si>
  <si>
    <t>7/88</t>
  </si>
  <si>
    <t>JL Behindertensport Bez. Schw</t>
  </si>
  <si>
    <t>7/89</t>
  </si>
  <si>
    <t>JL Billard Bez. Schw</t>
  </si>
  <si>
    <t>7/90</t>
  </si>
  <si>
    <t>JL Bob- und Schlitten Bez. Schw</t>
  </si>
  <si>
    <t>7/91</t>
  </si>
  <si>
    <t>JL Boxen Bez. Schw</t>
  </si>
  <si>
    <t>7/92</t>
  </si>
  <si>
    <t>JL Cheerleading u. Cheerdance Bez. Schw</t>
  </si>
  <si>
    <t>7/93</t>
  </si>
  <si>
    <t>JL Cricket Bez. Schw</t>
  </si>
  <si>
    <t>7/94</t>
  </si>
  <si>
    <t>JL Dart Bez. Schw</t>
  </si>
  <si>
    <t>7/95</t>
  </si>
  <si>
    <t>JL Einrad Bez. Schw</t>
  </si>
  <si>
    <t>7/96</t>
  </si>
  <si>
    <t>JL Eissport Bez. Schw</t>
  </si>
  <si>
    <t>7/97</t>
  </si>
  <si>
    <t>JL Fechten Bez. Schw</t>
  </si>
  <si>
    <t>7/98</t>
  </si>
  <si>
    <t>JL Floorball Bez. Schw</t>
  </si>
  <si>
    <t>7/99</t>
  </si>
  <si>
    <t>JL Fußball Bez. Schw</t>
  </si>
  <si>
    <t>7/100</t>
  </si>
  <si>
    <t>JL Gehörlose Bez. Schw</t>
  </si>
  <si>
    <t>7/101</t>
  </si>
  <si>
    <t>JL Gewichtheben Bez. Schw</t>
  </si>
  <si>
    <t>7/102</t>
  </si>
  <si>
    <t>JL Golf Bez. Schw</t>
  </si>
  <si>
    <t>7/103</t>
  </si>
  <si>
    <t>JL Handball Bez. Schw</t>
  </si>
  <si>
    <t>7/104</t>
  </si>
  <si>
    <t>JL Hockey Bez. Schw</t>
  </si>
  <si>
    <t>7/105</t>
  </si>
  <si>
    <t>JL Judo Bez. Schw</t>
  </si>
  <si>
    <t>7/106</t>
  </si>
  <si>
    <t>JL Ju-Jutsu Bez. Schw</t>
  </si>
  <si>
    <t>7/107</t>
  </si>
  <si>
    <t>JL Kanusport Bez. Schw</t>
  </si>
  <si>
    <t>7/108</t>
  </si>
  <si>
    <t>JL Karate Bez. Schw</t>
  </si>
  <si>
    <t>7/109</t>
  </si>
  <si>
    <t>JL Kegeln Bez. Schw</t>
  </si>
  <si>
    <t>7/110</t>
  </si>
  <si>
    <t>JL Kickboxen Bez. Schw</t>
  </si>
  <si>
    <t>7/111</t>
  </si>
  <si>
    <t>JL Leichtathletik Bez. Schw</t>
  </si>
  <si>
    <t>7/112</t>
  </si>
  <si>
    <t>JL Luftsport Bez. Schw</t>
  </si>
  <si>
    <t>7/113</t>
  </si>
  <si>
    <t>JL Minigolf Bez. Schw</t>
  </si>
  <si>
    <t>7/114</t>
  </si>
  <si>
    <t>JL Mod. Fünfkampf Bez. Schw</t>
  </si>
  <si>
    <t>7/115</t>
  </si>
  <si>
    <t>JL Motorsport Bez. Schw</t>
  </si>
  <si>
    <t>7/116</t>
  </si>
  <si>
    <t>JL Motor-Wassersport Bez. Schw</t>
  </si>
  <si>
    <t>7/117</t>
  </si>
  <si>
    <t>JL Radsport Bez. Schw</t>
  </si>
  <si>
    <t>7/118</t>
  </si>
  <si>
    <t>JL Rasenkraft Bez. Schw</t>
  </si>
  <si>
    <t>7/119</t>
  </si>
  <si>
    <t>JL Reiten Bez. Schw</t>
  </si>
  <si>
    <t>7/120</t>
  </si>
  <si>
    <t>JL Ringen Bez. Schw</t>
  </si>
  <si>
    <t>7/121</t>
  </si>
  <si>
    <t>JL Rollsport - Inline Bez. Schw</t>
  </si>
  <si>
    <t>7/122</t>
  </si>
  <si>
    <t>JL Rudern Bez. Schw</t>
  </si>
  <si>
    <t>7/123</t>
  </si>
  <si>
    <t>JL Schach Bez. Schw</t>
  </si>
  <si>
    <t>7/124</t>
  </si>
  <si>
    <t>JL Schlittenhunde Bez. Schw</t>
  </si>
  <si>
    <t>7/125</t>
  </si>
  <si>
    <t>JL Schwimmen Bez. Schw</t>
  </si>
  <si>
    <t>7/126</t>
  </si>
  <si>
    <t>JL Segeln Bez. Schw</t>
  </si>
  <si>
    <t>7/127</t>
  </si>
  <si>
    <t>JL Skibob Bez. Schw</t>
  </si>
  <si>
    <t>7/128</t>
  </si>
  <si>
    <t>JL Skisport Bez. Schw</t>
  </si>
  <si>
    <t>7/129</t>
  </si>
  <si>
    <t>JL Sport- u. Wettkampfklettern Bez. Schw</t>
  </si>
  <si>
    <t>7/130</t>
  </si>
  <si>
    <t>JL Squash Bez. Schw</t>
  </si>
  <si>
    <t>7/131</t>
  </si>
  <si>
    <t>JL Taekwondo Bez. Schw</t>
  </si>
  <si>
    <t>7/132</t>
  </si>
  <si>
    <t>JL Tanzsport Bez. Schw</t>
  </si>
  <si>
    <t>7/133</t>
  </si>
  <si>
    <t>JL Tauchen Bez. Schw</t>
  </si>
  <si>
    <t>7/134</t>
  </si>
  <si>
    <t>JL Tennis Bez. Schw</t>
  </si>
  <si>
    <t>7/135</t>
  </si>
  <si>
    <t>JL Tischtennis Bez. Schw</t>
  </si>
  <si>
    <t>7/136</t>
  </si>
  <si>
    <t>JL Triathlon Bez. Schw</t>
  </si>
  <si>
    <t>7/137</t>
  </si>
  <si>
    <t>JL Turnen Bez. Schw</t>
  </si>
  <si>
    <t>7/138</t>
  </si>
  <si>
    <t>JL Turnspiele Bez. Schw</t>
  </si>
  <si>
    <t>7/139</t>
  </si>
  <si>
    <t>JL Volleyball Bez. Schw</t>
  </si>
  <si>
    <t>7/140</t>
  </si>
  <si>
    <t>Sportfachverband - Bezirksebene</t>
  </si>
  <si>
    <t>Sportfachverband - Landesebene</t>
  </si>
  <si>
    <t>A-8970</t>
  </si>
  <si>
    <t>A-6380</t>
  </si>
  <si>
    <t>A-St. Johann, Tirol</t>
  </si>
  <si>
    <t>A-8965</t>
  </si>
  <si>
    <t>A-Michaelerberg-Pruggern</t>
  </si>
  <si>
    <t>A-6300</t>
  </si>
  <si>
    <t>A-Wörgl</t>
  </si>
  <si>
    <t>A-6372</t>
  </si>
  <si>
    <t>A-Oberndorf</t>
  </si>
  <si>
    <t>A-Schladming</t>
  </si>
  <si>
    <t>A-8971</t>
  </si>
  <si>
    <t>A-8972</t>
  </si>
  <si>
    <t>A-8973</t>
  </si>
  <si>
    <t>Husum</t>
  </si>
  <si>
    <r>
      <t xml:space="preserve">Um Sie beim Ausfüllen des Antrages zu unterstützen, bitten wir Sie, die nachfolgenden vier Tabellenblätter </t>
    </r>
    <r>
      <rPr>
        <b/>
        <sz val="11"/>
        <color rgb="FF00CC00"/>
        <rFont val="Arial"/>
        <family val="2"/>
      </rPr>
      <t>Dateneingabe_ (grün)</t>
    </r>
    <r>
      <rPr>
        <sz val="11"/>
        <rFont val="Arial"/>
        <family val="2"/>
      </rPr>
      <t xml:space="preserve"> auszufüllen. Wenn Sie diese notwendigen Angaben gemacht haben, müssen im Nachgang der Maßnahme noch die tatsächlich entstandenen Kosten (</t>
    </r>
    <r>
      <rPr>
        <b/>
        <sz val="11"/>
        <color rgb="FF0070C0"/>
        <rFont val="Arial"/>
        <family val="2"/>
      </rPr>
      <t>Einnahmen</t>
    </r>
    <r>
      <rPr>
        <sz val="11"/>
        <rFont val="Arial"/>
        <family val="2"/>
      </rPr>
      <t xml:space="preserve"> und </t>
    </r>
    <r>
      <rPr>
        <b/>
        <sz val="11"/>
        <color rgb="FF0070C0"/>
        <rFont val="Arial"/>
        <family val="2"/>
      </rPr>
      <t>Ausgaben</t>
    </r>
    <r>
      <rPr>
        <sz val="11"/>
        <rFont val="Arial"/>
        <family val="2"/>
      </rPr>
      <t>) in den entsprechenden Tabellenblättern eingetragen werden. Alle Daten und die Summen werden in das Originalantragsformular "</t>
    </r>
    <r>
      <rPr>
        <b/>
        <sz val="11"/>
        <color rgb="FFEE7F00"/>
        <rFont val="Arial"/>
        <family val="2"/>
      </rPr>
      <t>Antrag_Jubi BSJ</t>
    </r>
    <r>
      <rPr>
        <sz val="11"/>
        <rFont val="Arial"/>
        <family val="2"/>
      </rPr>
      <t>" übertragen.</t>
    </r>
  </si>
  <si>
    <t>Einzelaufstellung der Einnahmen und Ausgaben</t>
  </si>
  <si>
    <t>gemäß Kosten- und Finanzierungsplan (AnBest P 6.1.4.)</t>
  </si>
  <si>
    <t>Belegnr.</t>
  </si>
  <si>
    <t>Belegdatum</t>
  </si>
  <si>
    <t>Empfänger:in</t>
  </si>
  <si>
    <t>Verwendungszweck</t>
  </si>
  <si>
    <t>Gesamt</t>
  </si>
  <si>
    <t>Orgakosten</t>
  </si>
  <si>
    <t>Einzahler:in</t>
  </si>
  <si>
    <t>Teilnehmergebühren</t>
  </si>
  <si>
    <t>0 0</t>
  </si>
  <si>
    <t>Zuschüsse</t>
  </si>
  <si>
    <t>Westerheim</t>
  </si>
  <si>
    <r>
      <t xml:space="preserve">Die für diesen Fördertopf geltenen "Allgemeinen Nebenbestimmungen zur Projektförderung (ANBest.P)" und die "Richtlinien" für dieses Programm können unter vasiljevic.jelena@bjr.de angefordert oder unter </t>
    </r>
    <r>
      <rPr>
        <sz val="11"/>
        <color indexed="12"/>
        <rFont val="Arial"/>
        <family val="2"/>
      </rPr>
      <t>www.bjr.de</t>
    </r>
    <r>
      <rPr>
        <sz val="11"/>
        <rFont val="Arial"/>
        <family val="2"/>
      </rPr>
      <t xml:space="preserve"> eingesehen werden.</t>
    </r>
  </si>
  <si>
    <t>Divers</t>
  </si>
  <si>
    <t>divers</t>
  </si>
  <si>
    <t>d</t>
  </si>
  <si>
    <t>Teilnehmer</t>
  </si>
  <si>
    <t>Herr/ Frau/ Divers</t>
  </si>
  <si>
    <t>Frau/ 
Herr/ Divers</t>
  </si>
  <si>
    <t>Honorar</t>
  </si>
  <si>
    <t>LG-Leitung</t>
  </si>
  <si>
    <t>ÖPNV</t>
  </si>
  <si>
    <t>Freiwillige Arbeitsleistungen (Std./12,15 €)</t>
  </si>
  <si>
    <t xml:space="preserve">Freiwillige (d.h. unentgeltliche) Arbeitsleistungen sind mit einem Stundensatz von 12,15 € 
zuwendungsfähig. Diese sind durch Stundenzettel nachzuweisen. </t>
  </si>
  <si>
    <r>
      <rPr>
        <b/>
        <sz val="11"/>
        <color rgb="FFEE7F00"/>
        <rFont val="Arial"/>
        <family val="2"/>
      </rPr>
      <t>Freiwillige</t>
    </r>
    <r>
      <rPr>
        <sz val="11"/>
        <rFont val="Arial"/>
        <family val="2"/>
      </rPr>
      <t xml:space="preserve"> (d.h. unentgeltliche) </t>
    </r>
    <r>
      <rPr>
        <b/>
        <sz val="11"/>
        <color rgb="FFEE7F00"/>
        <rFont val="Arial"/>
        <family val="2"/>
      </rPr>
      <t>Arbeitsleistungen</t>
    </r>
    <r>
      <rPr>
        <sz val="11"/>
        <rFont val="Arial"/>
        <family val="2"/>
      </rPr>
      <t xml:space="preserve"> sind mit einem Stundensatz von 12,15 € zuwendungsfähig. Diese sind durch Stundenzettel nachzuweisen. Bitte hierfür das entsprechende Tabellenblatt ausfüllen.</t>
    </r>
  </si>
  <si>
    <r>
      <rPr>
        <b/>
        <u/>
        <sz val="11"/>
        <rFont val="Arial"/>
        <family val="2"/>
      </rPr>
      <t>Antrag einreichen</t>
    </r>
    <r>
      <rPr>
        <sz val="11"/>
        <rFont val="Arial"/>
        <family val="2"/>
      </rPr>
      <t xml:space="preserve">:
Einzureichen sind die </t>
    </r>
    <r>
      <rPr>
        <b/>
        <sz val="11"/>
        <rFont val="Arial"/>
        <family val="2"/>
      </rPr>
      <t>Ausschreibung/Einladung</t>
    </r>
    <r>
      <rPr>
        <sz val="11"/>
        <rFont val="Arial"/>
        <family val="2"/>
      </rPr>
      <t xml:space="preserve">, das durchgeführte </t>
    </r>
    <r>
      <rPr>
        <b/>
        <sz val="11"/>
        <rFont val="Arial"/>
        <family val="2"/>
      </rPr>
      <t>Programm</t>
    </r>
    <r>
      <rPr>
        <sz val="11"/>
        <rFont val="Arial"/>
        <family val="2"/>
      </rPr>
      <t xml:space="preserve"> und folgende Tabellenblätter:
- </t>
    </r>
    <r>
      <rPr>
        <b/>
        <sz val="11"/>
        <color rgb="FFEE7F00"/>
        <rFont val="Arial"/>
        <family val="2"/>
      </rPr>
      <t>Antrag_BSJ</t>
    </r>
    <r>
      <rPr>
        <sz val="11"/>
        <rFont val="Arial"/>
        <family val="2"/>
      </rPr>
      <t xml:space="preserve">
- </t>
    </r>
    <r>
      <rPr>
        <b/>
        <sz val="11"/>
        <color rgb="FFEE7F00"/>
        <rFont val="Arial"/>
        <family val="2"/>
      </rPr>
      <t>Auszahlungsbescheid_BSJ</t>
    </r>
    <r>
      <rPr>
        <sz val="11"/>
        <rFont val="Arial"/>
        <family val="2"/>
      </rPr>
      <t xml:space="preserve">
- </t>
    </r>
    <r>
      <rPr>
        <b/>
        <sz val="11"/>
        <color rgb="FFEE7F00"/>
        <rFont val="Arial"/>
        <family val="2"/>
      </rPr>
      <t>TN-Liste</t>
    </r>
    <r>
      <rPr>
        <sz val="11"/>
        <rFont val="Arial"/>
        <family val="2"/>
      </rPr>
      <t xml:space="preserve">
- </t>
    </r>
    <r>
      <rPr>
        <b/>
        <sz val="11"/>
        <color rgb="FFEE7F00"/>
        <rFont val="Arial"/>
        <family val="2"/>
      </rPr>
      <t>Unterschriftenliste</t>
    </r>
    <r>
      <rPr>
        <sz val="11"/>
        <rFont val="Arial"/>
        <family val="2"/>
      </rPr>
      <t xml:space="preserve">
- bei Sportvereinen und -fachverbänden noch der </t>
    </r>
    <r>
      <rPr>
        <b/>
        <sz val="11"/>
        <color rgb="FF0099FF"/>
        <rFont val="Arial"/>
        <family val="2"/>
      </rPr>
      <t>Weiterleitungsvertrag</t>
    </r>
    <r>
      <rPr>
        <sz val="11"/>
        <rFont val="Arial"/>
        <family val="2"/>
      </rPr>
      <t xml:space="preserve">
- ggf. Freiwillige Arbeitsleistung
- sowie alle weiteren notwendigen Unterlagen (Belege, Referentenabrechnungen, Fahrtkostenliste, etc.)
</t>
    </r>
    <r>
      <rPr>
        <b/>
        <sz val="11"/>
        <color rgb="FFEE7F00"/>
        <rFont val="Arial"/>
        <family val="2"/>
      </rPr>
      <t>*Bitte senden Sie</t>
    </r>
    <r>
      <rPr>
        <sz val="11"/>
        <rFont val="Arial"/>
        <family val="2"/>
      </rPr>
      <t xml:space="preserve"> diese Excel-Datei an jugendfoerderung@blsv.de</t>
    </r>
  </si>
  <si>
    <t>Tage anwesend</t>
  </si>
  <si>
    <t>TN-Tage</t>
  </si>
  <si>
    <t>davon förderfähig</t>
  </si>
  <si>
    <t>max. mögl. Zuschuss</t>
  </si>
  <si>
    <t>Max. mögl. Zuschuss</t>
  </si>
  <si>
    <t>Förderf. Tage</t>
  </si>
  <si>
    <r>
      <t xml:space="preserve">Ist die </t>
    </r>
    <r>
      <rPr>
        <b/>
        <sz val="11"/>
        <color rgb="FFEE7F00"/>
        <rFont val="Arial"/>
        <family val="2"/>
      </rPr>
      <t>Unterschriftenliste</t>
    </r>
    <r>
      <rPr>
        <sz val="11"/>
        <rFont val="Arial"/>
        <family val="2"/>
      </rPr>
      <t xml:space="preserve"> beim Seminar nicht greifbar gewesen, so kann eine andere erstellt werden, die jedoch die gleichen Daten (inkl. Maßnahmeträger, Ort und Zeit der Maßnahme) enthalten muss.</t>
    </r>
  </si>
  <si>
    <t>Förderfähige Tage gemäß Programm</t>
  </si>
  <si>
    <t>Heiglhofstraße 25</t>
  </si>
  <si>
    <t>A-5710</t>
  </si>
  <si>
    <t>A-Kaprun</t>
  </si>
  <si>
    <t>Geburts-datum*</t>
  </si>
  <si>
    <r>
      <rPr>
        <b/>
        <sz val="10"/>
        <color theme="1"/>
        <rFont val="Verdana"/>
        <family val="2"/>
      </rPr>
      <t>*Achtung Datenschutz</t>
    </r>
    <r>
      <rPr>
        <sz val="10"/>
        <color theme="1"/>
        <rFont val="Verdana"/>
        <family val="2"/>
      </rPr>
      <t>: bei externen (Sportvereinen u. Sportfachverbänden) bitte kein Geburtsdatum sondern nur das Alter eingeben</t>
    </r>
  </si>
  <si>
    <r>
      <rPr>
        <b/>
        <sz val="9"/>
        <color theme="1"/>
        <rFont val="Verdana"/>
        <family val="2"/>
      </rPr>
      <t>*Achtung Datenschutz</t>
    </r>
    <r>
      <rPr>
        <sz val="9"/>
        <color theme="1"/>
        <rFont val="Verdana"/>
        <family val="2"/>
      </rPr>
      <t>: bei externen (Sportvereinen u. Sportfachverbänden) bitte kein Geburtsdatum sondern nur das Alter eingeben</t>
    </r>
  </si>
  <si>
    <t>4.2.6. Die Nr. 4.2.1, 4.2.2, 4.2.4 bis 4.2.6 finden keine Anwendung, wenn die Zuwendung oder bei Finanzierung durch mehrere Stellen der Gesamtbetrag der Zuwendung weniger als 50 000 € beträgt, es sei denn, der Zuwendungsempfänger (Letztempfänger) ist aus anderen Gründen verpflichtet, die Vergabebestimmungen zu beachten. Der Letztempfänger ist in diesem Fall jedoch verpflichtet, Aufträge im Wert von mehr als 100.000 € (ohne Umsatzsteuer) an fachkundige und leistungsfähige Anbieter nach wettbewerblichen Gesichtspunkten zu wirtschaftlichen Bedingungen zu vergeben (Einholung von mindestens drei Vergleichsangeboten).</t>
  </si>
  <si>
    <t>irena.walter-hiller@BLSV.DE</t>
  </si>
  <si>
    <t>Frisbeesport-Landesverband Bayern - Jugendleitung</t>
  </si>
  <si>
    <t>Losbergstr. 12</t>
  </si>
  <si>
    <t>Walchensee Str. 40</t>
  </si>
  <si>
    <t>Richard-Stücklen-Str. 11</t>
  </si>
  <si>
    <t>Weißenburg</t>
  </si>
  <si>
    <t>Postfach 1104</t>
  </si>
  <si>
    <t>Berchtesgarden</t>
  </si>
  <si>
    <t>Flurstr. 38</t>
  </si>
  <si>
    <t>Friedensstr. 6a</t>
  </si>
  <si>
    <t>Brienner Str. 50</t>
  </si>
  <si>
    <t>Oskar-von-Miller-Str. 41</t>
  </si>
  <si>
    <t>Heiglhofstr. 25</t>
  </si>
  <si>
    <t>Tiergartenstr. 4a</t>
  </si>
  <si>
    <t>Vilstalstr. 42c</t>
  </si>
  <si>
    <t>Sterngasse 4</t>
  </si>
  <si>
    <t>Nördlicher Stadtgraben 19</t>
  </si>
  <si>
    <t>Landshamer Str. 11</t>
  </si>
  <si>
    <t>Markt 5</t>
  </si>
  <si>
    <t>Dietersheimer Str. 22</t>
  </si>
  <si>
    <t>Lauf a.d. Pegnitz</t>
  </si>
  <si>
    <t>Im Loh 1</t>
  </si>
  <si>
    <t>Ostranger Str. 16</t>
  </si>
  <si>
    <t>Spessartstr. 22</t>
  </si>
  <si>
    <t>Postfach 1243</t>
  </si>
  <si>
    <t>Seeanger 4</t>
  </si>
  <si>
    <t>Bahnhofstr. 43</t>
  </si>
  <si>
    <t>Prinzregentenstr. 120</t>
  </si>
  <si>
    <t>Pelkovenstr. 87</t>
  </si>
  <si>
    <t>Zweck der Zuwendung ist die Förderung von Jugendbildungsmaßnahmen (Jubi) im Kontingentjahr vom 01.01.2026 bis zum 31.12.2026.</t>
  </si>
  <si>
    <t>3.2.2. Die Maßnahme muss die in den Fachlichen Anforderungen der Förderung von Jugendbildungsmaßnahmen vom 01.05.2025 definierten Anforderungen und Bedingungen erfüllen. Diese sind Bestandteil des Vertrags.</t>
  </si>
  <si>
    <t>3.2.1. Die Maßnahme muss die in der Rahmenrichtlinie zur Förderung der Aus- und Fortbildung von ehrenamtlichen Jugendleiterinnen und Jugendleitern, von Jugendbildungsmaßnahmen vom 16.12.2025 definierten Anforderungen und Bedingungen erfüllen. Diese sind Bestandteil des Vertrags.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</si>
</sst>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0.00\ &quot;€&quot;_-;\-* #,##0.00\ &quot;€&quot;_-;_-* &quot;-&quot;??\ &quot;€&quot;_-;_-@_-"/>
    <numFmt numFmtId="164" formatCode="dd/mm/yy;@"/>
    <numFmt numFmtId="165" formatCode="#,##0.00\ &quot;€&quot;"/>
    <numFmt numFmtId="166" formatCode="0.0"/>
    <numFmt numFmtId="167" formatCode="_-* #,##0.00\ [$€-407]_-;\-* #,##0.00\ [$€-407]_-;_-* &quot;-&quot;??\ [$€-407]_-;_-@_-"/>
    <numFmt numFmtId="168" formatCode="0.0\ &quot;Std.&quot;"/>
    <numFmt numFmtId="169" formatCode="0.00\ &quot;€/Std.&quot;"/>
    <numFmt numFmtId="170" formatCode="_-* #,##0.00\ [$€-1]_-;\-* #,##0.00\ [$€-1]_-;_-* &quot;-&quot;??\ [$€-1]_-"/>
  </numFmts>
  <fonts count="67" x14ac:knownFonts="1">
    <font>
      <sz val="10"/>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Arial"/>
      <family val="2"/>
    </font>
    <font>
      <b/>
      <sz val="10"/>
      <color theme="1"/>
      <name val="Verdana"/>
      <family val="2"/>
    </font>
    <font>
      <b/>
      <sz val="10"/>
      <name val="Verdana"/>
      <family val="2"/>
    </font>
    <font>
      <b/>
      <u/>
      <sz val="10"/>
      <color theme="1"/>
      <name val="Verdana"/>
      <family val="2"/>
    </font>
    <font>
      <u/>
      <sz val="10"/>
      <color theme="10"/>
      <name val="Verdana"/>
      <family val="2"/>
    </font>
    <font>
      <sz val="10"/>
      <color theme="1"/>
      <name val="Verdana"/>
      <family val="2"/>
    </font>
    <font>
      <sz val="10"/>
      <color theme="0"/>
      <name val="Verdana"/>
      <family val="2"/>
    </font>
    <font>
      <sz val="8"/>
      <color theme="1"/>
      <name val="Verdana"/>
      <family val="2"/>
    </font>
    <font>
      <sz val="11"/>
      <color theme="1"/>
      <name val="Calibri"/>
      <family val="2"/>
      <scheme val="minor"/>
    </font>
    <font>
      <b/>
      <sz val="12"/>
      <color theme="1"/>
      <name val="Verdana"/>
      <family val="2"/>
    </font>
    <font>
      <sz val="10"/>
      <color theme="1"/>
      <name val="Calibri"/>
      <family val="2"/>
      <scheme val="minor"/>
    </font>
    <font>
      <sz val="9"/>
      <color theme="1"/>
      <name val="Verdana"/>
      <family val="2"/>
    </font>
    <font>
      <sz val="9"/>
      <color theme="1"/>
      <name val="Calibri"/>
      <family val="2"/>
      <scheme val="minor"/>
    </font>
    <font>
      <b/>
      <sz val="8"/>
      <color theme="1"/>
      <name val="Verdana"/>
      <family val="2"/>
    </font>
    <font>
      <sz val="8"/>
      <color indexed="81"/>
      <name val="Segoe UI"/>
      <family val="2"/>
    </font>
    <font>
      <sz val="10"/>
      <name val="Arial"/>
      <family val="2"/>
    </font>
    <font>
      <sz val="10"/>
      <name val="Verdana"/>
      <family val="2"/>
    </font>
    <font>
      <sz val="10"/>
      <color rgb="FF000000"/>
      <name val="Verdana"/>
      <family val="2"/>
    </font>
    <font>
      <b/>
      <sz val="10"/>
      <color rgb="FF000000"/>
      <name val="Verdana"/>
      <family val="2"/>
    </font>
    <font>
      <b/>
      <sz val="11"/>
      <color theme="1"/>
      <name val="Calibri"/>
      <family val="2"/>
      <scheme val="minor"/>
    </font>
    <font>
      <sz val="11"/>
      <color theme="1"/>
      <name val="Verdana"/>
      <family val="2"/>
    </font>
    <font>
      <b/>
      <sz val="7"/>
      <color rgb="FF000000"/>
      <name val="Times New Roman"/>
      <family val="1"/>
    </font>
    <font>
      <b/>
      <sz val="10"/>
      <color rgb="FF000000"/>
      <name val="Arial"/>
      <family val="2"/>
    </font>
    <font>
      <b/>
      <sz val="9"/>
      <color theme="1"/>
      <name val="Verdana"/>
      <family val="2"/>
    </font>
    <font>
      <sz val="7"/>
      <color theme="1"/>
      <name val="Verdana"/>
      <family val="2"/>
    </font>
    <font>
      <sz val="8"/>
      <color theme="1" tint="0.34998626667073579"/>
      <name val="Verdana"/>
      <family val="2"/>
    </font>
    <font>
      <sz val="8"/>
      <color theme="1"/>
      <name val="Calibri"/>
      <family val="2"/>
      <scheme val="minor"/>
    </font>
    <font>
      <sz val="11"/>
      <color theme="4" tint="0.79998168889431442"/>
      <name val="Verdana"/>
      <family val="2"/>
    </font>
    <font>
      <b/>
      <sz val="9"/>
      <name val="Verdana"/>
      <family val="2"/>
    </font>
    <font>
      <sz val="9"/>
      <name val="Verdana"/>
      <family val="2"/>
    </font>
    <font>
      <b/>
      <sz val="8"/>
      <name val="Verdana"/>
      <family val="2"/>
    </font>
    <font>
      <sz val="9"/>
      <color theme="0"/>
      <name val="Verdana"/>
      <family val="2"/>
    </font>
    <font>
      <sz val="8"/>
      <name val="Verdana"/>
      <family val="2"/>
    </font>
    <font>
      <sz val="8"/>
      <color theme="4" tint="0.79998168889431442"/>
      <name val="Verdana"/>
      <family val="2"/>
    </font>
    <font>
      <sz val="9"/>
      <color indexed="81"/>
      <name val="Tahoma"/>
      <family val="2"/>
    </font>
    <font>
      <b/>
      <sz val="12"/>
      <name val="Verdana"/>
      <family val="2"/>
    </font>
    <font>
      <sz val="12"/>
      <color theme="1"/>
      <name val="Verdana"/>
      <family val="2"/>
    </font>
    <font>
      <sz val="10"/>
      <color rgb="FF66FF99"/>
      <name val="Verdana"/>
      <family val="2"/>
    </font>
    <font>
      <sz val="10"/>
      <color rgb="FFFF0000"/>
      <name val="Verdana"/>
      <family val="2"/>
    </font>
    <font>
      <sz val="9"/>
      <color rgb="FFFF0000"/>
      <name val="Verdana"/>
      <family val="2"/>
    </font>
    <font>
      <sz val="6"/>
      <color theme="0"/>
      <name val="Verdana"/>
      <family val="2"/>
    </font>
    <font>
      <b/>
      <sz val="11"/>
      <name val="Arial"/>
      <family val="2"/>
    </font>
    <font>
      <sz val="11"/>
      <name val="Arial"/>
      <family val="2"/>
    </font>
    <font>
      <b/>
      <sz val="11"/>
      <color rgb="FF00CC00"/>
      <name val="Arial"/>
      <family val="2"/>
    </font>
    <font>
      <b/>
      <sz val="11"/>
      <color rgb="FFEE7F00"/>
      <name val="Arial"/>
      <family val="2"/>
    </font>
    <font>
      <b/>
      <sz val="11"/>
      <color rgb="FFFF0000"/>
      <name val="Arial"/>
      <family val="2"/>
    </font>
    <font>
      <b/>
      <sz val="11"/>
      <color rgb="FF33CC33"/>
      <name val="Arial"/>
      <family val="2"/>
    </font>
    <font>
      <b/>
      <sz val="11"/>
      <color rgb="FF0099FF"/>
      <name val="Arial"/>
      <family val="2"/>
    </font>
    <font>
      <b/>
      <sz val="11"/>
      <color rgb="FFFF9900"/>
      <name val="Arial"/>
      <family val="2"/>
    </font>
    <font>
      <b/>
      <u/>
      <sz val="11"/>
      <name val="Arial"/>
      <family val="2"/>
    </font>
    <font>
      <sz val="11"/>
      <color indexed="12"/>
      <name val="Arial"/>
      <family val="2"/>
    </font>
    <font>
      <sz val="8"/>
      <color theme="0"/>
      <name val="Verdana"/>
      <family val="2"/>
    </font>
    <font>
      <b/>
      <sz val="11"/>
      <color rgb="FF0070C0"/>
      <name val="Arial"/>
      <family val="2"/>
    </font>
    <font>
      <sz val="10"/>
      <color theme="1"/>
      <name val="Arial"/>
      <family val="2"/>
    </font>
    <font>
      <b/>
      <sz val="12"/>
      <color theme="1"/>
      <name val="Arial"/>
      <family val="2"/>
    </font>
    <font>
      <b/>
      <sz val="10"/>
      <color theme="1"/>
      <name val="Arial"/>
      <family val="2"/>
    </font>
    <font>
      <sz val="10"/>
      <color theme="0"/>
      <name val="Arial"/>
      <family val="2"/>
    </font>
    <font>
      <sz val="7"/>
      <color theme="1"/>
      <name val="Calibri"/>
      <family val="2"/>
      <scheme val="minor"/>
    </font>
    <font>
      <b/>
      <sz val="10"/>
      <color theme="0"/>
      <name val="Verdana"/>
      <family val="2"/>
    </font>
    <font>
      <sz val="8"/>
      <color theme="1"/>
      <name val="Arial"/>
      <family val="2"/>
    </font>
    <font>
      <sz val="7.5"/>
      <name val="Verdana"/>
      <family val="2"/>
    </font>
    <font>
      <sz val="7.5"/>
      <color theme="1"/>
      <name val="Verdana"/>
      <family val="2"/>
    </font>
  </fonts>
  <fills count="19">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rgb="FFFFFFCC"/>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0"/>
        <bgColor theme="0"/>
      </patternFill>
    </fill>
    <fill>
      <patternFill patternType="solid">
        <fgColor theme="0" tint="-0.249977111117893"/>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auto="1"/>
        <bgColor theme="0"/>
      </patternFill>
    </fill>
    <fill>
      <patternFill patternType="solid">
        <fgColor theme="8" tint="0.79998168889431442"/>
        <bgColor indexed="64"/>
      </patternFill>
    </fill>
    <fill>
      <patternFill patternType="solid">
        <fgColor indexed="65"/>
        <bgColor theme="0"/>
      </patternFill>
    </fill>
    <fill>
      <patternFill patternType="solid">
        <fgColor theme="4"/>
        <bgColor theme="4"/>
      </patternFill>
    </fill>
    <fill>
      <patternFill patternType="solid">
        <fgColor rgb="FFCCFFCC"/>
        <bgColor theme="0"/>
      </patternFill>
    </fill>
    <fill>
      <patternFill patternType="solid">
        <fgColor theme="0" tint="-0.14999847407452621"/>
        <bgColor theme="0"/>
      </patternFill>
    </fill>
  </fills>
  <borders count="6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style="thin">
        <color rgb="FFEE7F00"/>
      </left>
      <right/>
      <top style="thin">
        <color rgb="FFEE7F00"/>
      </top>
      <bottom style="thin">
        <color rgb="FFEE7F00"/>
      </bottom>
      <diagonal/>
    </border>
    <border>
      <left/>
      <right/>
      <top style="thin">
        <color rgb="FFEE7F00"/>
      </top>
      <bottom style="thin">
        <color rgb="FFEE7F00"/>
      </bottom>
      <diagonal/>
    </border>
    <border>
      <left/>
      <right style="thin">
        <color rgb="FFEE7F00"/>
      </right>
      <top style="thin">
        <color rgb="FFEE7F00"/>
      </top>
      <bottom style="thin">
        <color rgb="FFEE7F00"/>
      </bottom>
      <diagonal/>
    </border>
    <border>
      <left/>
      <right style="hair">
        <color indexed="64"/>
      </right>
      <top/>
      <bottom style="thin">
        <color indexed="64"/>
      </bottom>
      <diagonal/>
    </border>
    <border>
      <left style="hair">
        <color indexed="64"/>
      </left>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dashed">
        <color indexed="64"/>
      </left>
      <right style="hair">
        <color indexed="64"/>
      </right>
      <top style="thin">
        <color indexed="64"/>
      </top>
      <bottom style="hair">
        <color indexed="64"/>
      </bottom>
      <diagonal/>
    </border>
    <border>
      <left style="hair">
        <color indexed="64"/>
      </left>
      <right style="dashed">
        <color indexed="64"/>
      </right>
      <top style="thin">
        <color indexed="64"/>
      </top>
      <bottom style="hair">
        <color indexed="64"/>
      </bottom>
      <diagonal/>
    </border>
    <border>
      <left style="dashed">
        <color indexed="64"/>
      </left>
      <right style="hair">
        <color indexed="64"/>
      </right>
      <top style="hair">
        <color indexed="64"/>
      </top>
      <bottom style="hair">
        <color indexed="64"/>
      </bottom>
      <diagonal/>
    </border>
    <border>
      <left style="hair">
        <color indexed="64"/>
      </left>
      <right style="dashed">
        <color indexed="64"/>
      </right>
      <top style="hair">
        <color indexed="64"/>
      </top>
      <bottom style="hair">
        <color indexed="64"/>
      </bottom>
      <diagonal/>
    </border>
    <border>
      <left style="dashed">
        <color indexed="64"/>
      </left>
      <right style="hair">
        <color indexed="64"/>
      </right>
      <top style="hair">
        <color indexed="64"/>
      </top>
      <bottom style="thin">
        <color indexed="64"/>
      </bottom>
      <diagonal/>
    </border>
    <border>
      <left style="hair">
        <color indexed="64"/>
      </left>
      <right style="dashed">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dashed">
        <color indexed="64"/>
      </left>
      <right/>
      <top/>
      <bottom/>
      <diagonal/>
    </border>
    <border>
      <left/>
      <right style="dashed">
        <color indexed="64"/>
      </right>
      <top/>
      <bottom/>
      <diagonal/>
    </border>
    <border>
      <left/>
      <right/>
      <top/>
      <bottom style="thick">
        <color theme="0"/>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diagonal/>
    </border>
  </borders>
  <cellStyleXfs count="17">
    <xf numFmtId="0" fontId="0" fillId="0" borderId="0"/>
    <xf numFmtId="0" fontId="9" fillId="0" borderId="0" applyNumberFormat="0" applyFill="0" applyBorder="0" applyAlignment="0" applyProtection="0"/>
    <xf numFmtId="0" fontId="13" fillId="0" borderId="0">
      <protection locked="0"/>
    </xf>
    <xf numFmtId="0" fontId="20" fillId="0" borderId="0"/>
    <xf numFmtId="170" fontId="20" fillId="0" borderId="0" applyFont="0" applyFill="0" applyBorder="0" applyAlignment="0" applyProtection="0"/>
    <xf numFmtId="0" fontId="10" fillId="0" borderId="0"/>
    <xf numFmtId="0" fontId="10" fillId="0" borderId="0"/>
    <xf numFmtId="44" fontId="10" fillId="0" borderId="0" applyFont="0" applyFill="0" applyBorder="0" applyAlignment="0" applyProtection="0"/>
    <xf numFmtId="0" fontId="4" fillId="0" borderId="0">
      <protection locked="0"/>
    </xf>
    <xf numFmtId="0" fontId="3" fillId="0" borderId="0">
      <protection locked="0"/>
    </xf>
    <xf numFmtId="0" fontId="3" fillId="0" borderId="0">
      <protection locked="0"/>
    </xf>
    <xf numFmtId="0" fontId="2" fillId="0" borderId="0">
      <protection locked="0"/>
    </xf>
    <xf numFmtId="44" fontId="10" fillId="0" borderId="0" applyFont="0" applyFill="0" applyBorder="0" applyAlignment="0" applyProtection="0"/>
    <xf numFmtId="0" fontId="2" fillId="0" borderId="0">
      <protection locked="0"/>
    </xf>
    <xf numFmtId="0" fontId="2" fillId="0" borderId="0">
      <protection locked="0"/>
    </xf>
    <xf numFmtId="0" fontId="2" fillId="0" borderId="0">
      <protection locked="0"/>
    </xf>
    <xf numFmtId="0" fontId="1" fillId="0" borderId="0"/>
  </cellStyleXfs>
  <cellXfs count="651">
    <xf numFmtId="0" fontId="0" fillId="0" borderId="0" xfId="0"/>
    <xf numFmtId="14" fontId="0" fillId="0" borderId="0" xfId="0" applyNumberFormat="1"/>
    <xf numFmtId="0" fontId="7" fillId="0" borderId="0" xfId="0" applyFont="1" applyAlignment="1">
      <alignment vertical="center"/>
    </xf>
    <xf numFmtId="0" fontId="0" fillId="0" borderId="0" xfId="0" applyAlignment="1">
      <alignment vertical="center"/>
    </xf>
    <xf numFmtId="0" fontId="0" fillId="0" borderId="0" xfId="0" applyAlignment="1">
      <alignment horizontal="right" vertical="center"/>
    </xf>
    <xf numFmtId="14" fontId="0" fillId="0" borderId="0" xfId="0" applyNumberFormat="1" applyAlignment="1">
      <alignment vertical="center"/>
    </xf>
    <xf numFmtId="0" fontId="6" fillId="0" borderId="0" xfId="0" applyFont="1" applyAlignment="1">
      <alignment vertical="center"/>
    </xf>
    <xf numFmtId="0" fontId="8" fillId="0" borderId="0" xfId="0" applyFont="1" applyAlignment="1">
      <alignment horizontal="right" vertical="center"/>
    </xf>
    <xf numFmtId="0" fontId="0" fillId="0" borderId="0" xfId="0" applyAlignment="1">
      <alignment horizontal="center" vertical="center"/>
    </xf>
    <xf numFmtId="0" fontId="9" fillId="0" borderId="0" xfId="1"/>
    <xf numFmtId="0" fontId="0" fillId="0" borderId="0" xfId="0" applyAlignment="1" applyProtection="1">
      <alignment vertical="center"/>
      <protection locked="0"/>
    </xf>
    <xf numFmtId="0" fontId="0" fillId="0" borderId="1" xfId="0" applyBorder="1" applyAlignment="1">
      <alignment vertical="center" wrapText="1"/>
    </xf>
    <xf numFmtId="0" fontId="0" fillId="0" borderId="2" xfId="0" applyBorder="1" applyAlignment="1">
      <alignment vertical="center"/>
    </xf>
    <xf numFmtId="0" fontId="0" fillId="0" borderId="2" xfId="0" applyBorder="1" applyAlignment="1">
      <alignment horizontal="center" vertical="center"/>
    </xf>
    <xf numFmtId="164" fontId="0" fillId="0" borderId="2" xfId="0" applyNumberFormat="1" applyBorder="1" applyAlignment="1">
      <alignment vertical="center"/>
    </xf>
    <xf numFmtId="0" fontId="0" fillId="0" borderId="2" xfId="0" applyBorder="1" applyAlignment="1">
      <alignment horizontal="center" vertical="center" wrapText="1"/>
    </xf>
    <xf numFmtId="0" fontId="0" fillId="2" borderId="3" xfId="0" applyFill="1" applyBorder="1" applyAlignment="1">
      <alignment vertical="center"/>
    </xf>
    <xf numFmtId="0" fontId="0" fillId="0" borderId="4" xfId="0" applyBorder="1" applyAlignment="1">
      <alignment horizontal="center" vertical="center"/>
    </xf>
    <xf numFmtId="0" fontId="0" fillId="0" borderId="0" xfId="0" applyAlignment="1">
      <alignment horizontal="left" vertical="center"/>
    </xf>
    <xf numFmtId="0" fontId="0" fillId="0" borderId="6" xfId="0" applyBorder="1" applyAlignment="1">
      <alignment horizontal="center" vertical="center"/>
    </xf>
    <xf numFmtId="0" fontId="0" fillId="0" borderId="0" xfId="0" applyAlignment="1">
      <alignment horizontal="center"/>
    </xf>
    <xf numFmtId="0" fontId="0" fillId="2" borderId="0" xfId="0" applyFill="1" applyAlignment="1">
      <alignment horizontal="right" vertical="center"/>
    </xf>
    <xf numFmtId="0" fontId="0" fillId="0" borderId="3" xfId="0" applyBorder="1" applyAlignment="1">
      <alignment vertical="center"/>
    </xf>
    <xf numFmtId="0" fontId="0" fillId="0" borderId="1" xfId="0" applyBorder="1" applyAlignment="1">
      <alignment horizontal="center" vertical="center" wrapText="1"/>
    </xf>
    <xf numFmtId="0" fontId="10" fillId="0" borderId="0" xfId="2" applyFont="1">
      <protection locked="0"/>
    </xf>
    <xf numFmtId="0" fontId="10" fillId="3" borderId="0" xfId="2" applyFont="1" applyFill="1">
      <protection locked="0"/>
    </xf>
    <xf numFmtId="0" fontId="10" fillId="3" borderId="0" xfId="2" applyFont="1" applyFill="1" applyProtection="1"/>
    <xf numFmtId="0" fontId="10" fillId="3" borderId="0" xfId="2" applyFont="1" applyFill="1" applyAlignment="1" applyProtection="1">
      <alignment vertical="center"/>
    </xf>
    <xf numFmtId="0" fontId="6" fillId="3" borderId="21" xfId="2" applyFont="1" applyFill="1" applyBorder="1" applyAlignment="1" applyProtection="1">
      <alignment vertical="center"/>
    </xf>
    <xf numFmtId="0" fontId="10" fillId="3" borderId="22" xfId="2" applyFont="1" applyFill="1" applyBorder="1" applyAlignment="1" applyProtection="1">
      <alignment vertical="center"/>
    </xf>
    <xf numFmtId="0" fontId="10" fillId="3" borderId="22" xfId="2" applyFont="1" applyFill="1" applyBorder="1" applyProtection="1"/>
    <xf numFmtId="0" fontId="10" fillId="3" borderId="23" xfId="2" applyFont="1" applyFill="1" applyBorder="1" applyProtection="1"/>
    <xf numFmtId="0" fontId="6" fillId="3" borderId="0" xfId="2" applyFont="1" applyFill="1" applyProtection="1"/>
    <xf numFmtId="0" fontId="6" fillId="0" borderId="24" xfId="2" applyFont="1" applyBorder="1" applyAlignment="1" applyProtection="1">
      <alignment vertical="center" wrapText="1"/>
    </xf>
    <xf numFmtId="0" fontId="18" fillId="0" borderId="24" xfId="2" applyFont="1" applyBorder="1" applyAlignment="1" applyProtection="1">
      <alignment horizontal="center" vertical="center" wrapText="1"/>
    </xf>
    <xf numFmtId="0" fontId="10" fillId="3" borderId="0" xfId="2" applyFont="1" applyFill="1" applyAlignment="1" applyProtection="1">
      <alignment horizontal="right" vertical="center"/>
    </xf>
    <xf numFmtId="0" fontId="10" fillId="0" borderId="24" xfId="2" applyFont="1" applyBorder="1" applyAlignment="1" applyProtection="1">
      <alignment horizontal="center" vertical="center"/>
    </xf>
    <xf numFmtId="165" fontId="10" fillId="0" borderId="24" xfId="2" applyNumberFormat="1" applyFont="1" applyBorder="1" applyAlignment="1" applyProtection="1">
      <alignment vertical="center"/>
    </xf>
    <xf numFmtId="165" fontId="10" fillId="0" borderId="0" xfId="2" applyNumberFormat="1" applyFont="1" applyAlignment="1" applyProtection="1">
      <alignment vertical="center"/>
    </xf>
    <xf numFmtId="0" fontId="13" fillId="3" borderId="0" xfId="2" applyFill="1" applyProtection="1"/>
    <xf numFmtId="0" fontId="13" fillId="0" borderId="0" xfId="2">
      <protection locked="0"/>
    </xf>
    <xf numFmtId="0" fontId="12" fillId="3" borderId="0" xfId="2" applyFont="1" applyFill="1" applyAlignment="1" applyProtection="1">
      <alignment horizontal="right" vertical="center"/>
    </xf>
    <xf numFmtId="0" fontId="10" fillId="3" borderId="0" xfId="2" applyFont="1" applyFill="1" applyAlignment="1" applyProtection="1">
      <alignment vertical="center" wrapText="1"/>
    </xf>
    <xf numFmtId="0" fontId="6" fillId="3" borderId="0" xfId="2" applyFont="1" applyFill="1" applyAlignment="1" applyProtection="1">
      <alignment horizontal="center" vertical="center"/>
    </xf>
    <xf numFmtId="0" fontId="13" fillId="3" borderId="0" xfId="2" applyFill="1" applyAlignment="1" applyProtection="1">
      <alignment horizontal="center" vertical="center"/>
    </xf>
    <xf numFmtId="0" fontId="13" fillId="3" borderId="0" xfId="2" applyFill="1" applyAlignment="1" applyProtection="1">
      <alignment horizontal="right"/>
    </xf>
    <xf numFmtId="14" fontId="13" fillId="3" borderId="2" xfId="2" applyNumberFormat="1" applyFill="1" applyBorder="1" applyProtection="1"/>
    <xf numFmtId="0" fontId="13" fillId="3" borderId="0" xfId="2" applyFill="1" applyAlignment="1">
      <alignment wrapText="1"/>
      <protection locked="0"/>
    </xf>
    <xf numFmtId="10" fontId="6" fillId="3" borderId="1" xfId="2" applyNumberFormat="1" applyFont="1" applyFill="1" applyBorder="1" applyAlignment="1" applyProtection="1">
      <alignment horizontal="center" wrapText="1"/>
    </xf>
    <xf numFmtId="0" fontId="13" fillId="0" borderId="0" xfId="2" applyAlignment="1">
      <alignment vertical="center" wrapText="1"/>
      <protection locked="0"/>
    </xf>
    <xf numFmtId="0" fontId="25" fillId="0" borderId="0" xfId="2" applyFont="1">
      <protection locked="0"/>
    </xf>
    <xf numFmtId="0" fontId="22" fillId="3" borderId="0" xfId="2" applyFont="1" applyFill="1" applyAlignment="1" applyProtection="1">
      <alignment vertical="center" wrapText="1"/>
    </xf>
    <xf numFmtId="0" fontId="13" fillId="3" borderId="0" xfId="2" applyFill="1" applyAlignment="1" applyProtection="1">
      <alignment wrapText="1"/>
    </xf>
    <xf numFmtId="9" fontId="0" fillId="0" borderId="0" xfId="0" applyNumberFormat="1" applyAlignment="1">
      <alignment horizontal="left"/>
    </xf>
    <xf numFmtId="0" fontId="25" fillId="3" borderId="0" xfId="2" applyFont="1" applyFill="1" applyAlignment="1" applyProtection="1">
      <alignment horizontal="right"/>
    </xf>
    <xf numFmtId="0" fontId="25" fillId="3" borderId="0" xfId="2" applyFont="1" applyFill="1" applyProtection="1"/>
    <xf numFmtId="0" fontId="16" fillId="3" borderId="0" xfId="2" applyFont="1" applyFill="1" applyAlignment="1" applyProtection="1">
      <alignment horizontal="right" vertical="center"/>
    </xf>
    <xf numFmtId="0" fontId="16" fillId="3" borderId="0" xfId="2" applyFont="1" applyFill="1" applyAlignment="1" applyProtection="1">
      <alignment vertical="center"/>
    </xf>
    <xf numFmtId="0" fontId="16" fillId="3" borderId="0" xfId="2" applyFont="1" applyFill="1" applyAlignment="1">
      <alignment vertical="center"/>
      <protection locked="0"/>
    </xf>
    <xf numFmtId="0" fontId="25" fillId="3" borderId="0" xfId="2" applyFont="1" applyFill="1" applyAlignment="1" applyProtection="1">
      <alignment horizontal="right" vertical="center"/>
    </xf>
    <xf numFmtId="0" fontId="25" fillId="3" borderId="0" xfId="2" applyFont="1" applyFill="1" applyAlignment="1" applyProtection="1">
      <alignment vertical="center"/>
    </xf>
    <xf numFmtId="0" fontId="25" fillId="3" borderId="0" xfId="2" applyFont="1" applyFill="1" applyAlignment="1">
      <alignment vertical="center"/>
      <protection locked="0"/>
    </xf>
    <xf numFmtId="0" fontId="12" fillId="3" borderId="0" xfId="2" applyFont="1" applyFill="1" applyAlignment="1" applyProtection="1">
      <alignment vertical="center"/>
    </xf>
    <xf numFmtId="0" fontId="30" fillId="5" borderId="9" xfId="2" applyFont="1" applyFill="1" applyBorder="1" applyAlignment="1" applyProtection="1">
      <alignment horizontal="center" vertical="center"/>
    </xf>
    <xf numFmtId="0" fontId="12" fillId="3" borderId="0" xfId="2" applyFont="1" applyFill="1" applyProtection="1"/>
    <xf numFmtId="0" fontId="31" fillId="3" borderId="0" xfId="2" applyFont="1" applyFill="1" applyProtection="1"/>
    <xf numFmtId="0" fontId="16" fillId="3" borderId="0" xfId="2" applyFont="1" applyFill="1" applyAlignment="1" applyProtection="1">
      <alignment horizontal="right"/>
    </xf>
    <xf numFmtId="0" fontId="25" fillId="0" borderId="15" xfId="2" applyFont="1" applyBorder="1" applyAlignment="1">
      <alignment horizontal="center" vertical="center"/>
      <protection locked="0"/>
    </xf>
    <xf numFmtId="0" fontId="25" fillId="0" borderId="10" xfId="2" applyFont="1" applyBorder="1" applyAlignment="1">
      <alignment horizontal="center" vertical="center"/>
      <protection locked="0"/>
    </xf>
    <xf numFmtId="0" fontId="12" fillId="3" borderId="14" xfId="2" applyFont="1" applyFill="1" applyBorder="1" applyAlignment="1" applyProtection="1">
      <alignment horizontal="right" vertical="center"/>
    </xf>
    <xf numFmtId="0" fontId="25" fillId="3" borderId="15" xfId="2" applyFont="1" applyFill="1" applyBorder="1">
      <protection locked="0"/>
    </xf>
    <xf numFmtId="0" fontId="25" fillId="0" borderId="10" xfId="2" applyFont="1" applyBorder="1" applyAlignment="1">
      <alignment horizontal="right" vertical="center"/>
      <protection locked="0"/>
    </xf>
    <xf numFmtId="0" fontId="25" fillId="3" borderId="0" xfId="2" applyFont="1" applyFill="1">
      <protection locked="0"/>
    </xf>
    <xf numFmtId="0" fontId="33" fillId="3" borderId="0" xfId="2" applyFont="1" applyFill="1" applyAlignment="1" applyProtection="1">
      <alignment horizontal="right" vertical="center"/>
    </xf>
    <xf numFmtId="0" fontId="29" fillId="3" borderId="0" xfId="2" applyFont="1" applyFill="1" applyAlignment="1" applyProtection="1">
      <alignment vertical="center"/>
    </xf>
    <xf numFmtId="0" fontId="28" fillId="3" borderId="0" xfId="2" applyFont="1" applyFill="1" applyAlignment="1" applyProtection="1">
      <alignment horizontal="right" vertical="center"/>
    </xf>
    <xf numFmtId="0" fontId="35" fillId="3" borderId="0" xfId="2" applyFont="1" applyFill="1" applyAlignment="1" applyProtection="1">
      <alignment horizontal="right" vertical="center"/>
    </xf>
    <xf numFmtId="0" fontId="16" fillId="3" borderId="0" xfId="2" applyFont="1" applyFill="1" applyAlignment="1" applyProtection="1">
      <alignment horizontal="center" vertical="center"/>
    </xf>
    <xf numFmtId="0" fontId="16" fillId="3" borderId="0" xfId="2" applyFont="1" applyFill="1" applyAlignment="1" applyProtection="1">
      <alignment horizontal="left" vertical="center"/>
    </xf>
    <xf numFmtId="0" fontId="12" fillId="3" borderId="0" xfId="2" applyFont="1" applyFill="1" applyAlignment="1" applyProtection="1">
      <alignment horizontal="right"/>
    </xf>
    <xf numFmtId="0" fontId="25" fillId="3" borderId="0" xfId="2" applyFont="1" applyFill="1" applyAlignment="1">
      <alignment horizontal="right"/>
      <protection locked="0"/>
    </xf>
    <xf numFmtId="0" fontId="16" fillId="3" borderId="9" xfId="2" applyFont="1" applyFill="1" applyBorder="1" applyAlignment="1" applyProtection="1">
      <alignment horizontal="right"/>
    </xf>
    <xf numFmtId="0" fontId="6" fillId="3" borderId="0" xfId="2" applyFont="1" applyFill="1" applyAlignment="1" applyProtection="1">
      <alignment vertical="top"/>
    </xf>
    <xf numFmtId="0" fontId="16" fillId="3" borderId="27" xfId="2" applyFont="1" applyFill="1" applyBorder="1" applyProtection="1"/>
    <xf numFmtId="0" fontId="16" fillId="3" borderId="25" xfId="2" applyFont="1" applyFill="1" applyBorder="1" applyProtection="1"/>
    <xf numFmtId="0" fontId="16" fillId="3" borderId="26" xfId="2" applyFont="1" applyFill="1" applyBorder="1" applyProtection="1"/>
    <xf numFmtId="0" fontId="25" fillId="3" borderId="28" xfId="2" applyFont="1" applyFill="1" applyBorder="1" applyProtection="1"/>
    <xf numFmtId="0" fontId="25" fillId="3" borderId="29" xfId="2" applyFont="1" applyFill="1" applyBorder="1" applyProtection="1"/>
    <xf numFmtId="0" fontId="25" fillId="3" borderId="30" xfId="2" applyFont="1" applyFill="1" applyBorder="1" applyProtection="1"/>
    <xf numFmtId="0" fontId="25" fillId="3" borderId="9" xfId="2" applyFont="1" applyFill="1" applyBorder="1" applyProtection="1"/>
    <xf numFmtId="0" fontId="25" fillId="3" borderId="20" xfId="2" applyFont="1" applyFill="1" applyBorder="1" applyProtection="1"/>
    <xf numFmtId="0" fontId="13" fillId="3" borderId="0" xfId="2" applyFill="1">
      <protection locked="0"/>
    </xf>
    <xf numFmtId="0" fontId="10" fillId="3" borderId="0" xfId="2" applyFont="1" applyFill="1" applyAlignment="1" applyProtection="1">
      <alignment horizontal="left" vertical="center"/>
    </xf>
    <xf numFmtId="0" fontId="25" fillId="3" borderId="0" xfId="2" applyFont="1" applyFill="1" applyAlignment="1" applyProtection="1">
      <alignment horizontal="left" vertical="center"/>
    </xf>
    <xf numFmtId="0" fontId="32" fillId="3" borderId="0" xfId="2" applyFont="1" applyFill="1" applyAlignment="1" applyProtection="1">
      <alignment vertical="center"/>
    </xf>
    <xf numFmtId="0" fontId="10" fillId="3" borderId="0" xfId="2" applyFont="1" applyFill="1" applyAlignment="1" applyProtection="1">
      <alignment horizontal="center" vertical="center"/>
    </xf>
    <xf numFmtId="0" fontId="7" fillId="3" borderId="0" xfId="2" applyFont="1" applyFill="1" applyAlignment="1" applyProtection="1">
      <alignment horizontal="right" vertical="center"/>
    </xf>
    <xf numFmtId="0" fontId="6" fillId="3" borderId="0" xfId="2" applyFont="1" applyFill="1" applyAlignment="1" applyProtection="1">
      <alignment horizontal="right" vertical="center"/>
    </xf>
    <xf numFmtId="0" fontId="6" fillId="3" borderId="0" xfId="2" applyFont="1" applyFill="1" applyAlignment="1" applyProtection="1">
      <alignment vertical="center"/>
    </xf>
    <xf numFmtId="0" fontId="10" fillId="0" borderId="0" xfId="5"/>
    <xf numFmtId="0" fontId="0" fillId="0" borderId="21"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3" borderId="0" xfId="2" applyFont="1" applyFill="1" applyProtection="1"/>
    <xf numFmtId="165" fontId="10" fillId="3" borderId="24" xfId="2" applyNumberFormat="1" applyFont="1" applyFill="1" applyBorder="1" applyAlignment="1" applyProtection="1">
      <alignment horizontal="center"/>
    </xf>
    <xf numFmtId="0" fontId="42" fillId="0" borderId="0" xfId="0" applyFont="1"/>
    <xf numFmtId="0" fontId="0" fillId="3" borderId="0" xfId="2" applyFont="1" applyFill="1" applyAlignment="1" applyProtection="1">
      <alignment vertical="center"/>
    </xf>
    <xf numFmtId="0" fontId="16" fillId="0" borderId="0" xfId="0" applyFont="1" applyAlignment="1">
      <alignment horizontal="right" vertical="center"/>
    </xf>
    <xf numFmtId="0" fontId="16" fillId="0" borderId="0" xfId="0" applyFont="1" applyAlignment="1">
      <alignment horizontal="right"/>
    </xf>
    <xf numFmtId="0" fontId="16" fillId="0" borderId="0" xfId="0" applyFont="1" applyAlignment="1">
      <alignment vertical="center"/>
    </xf>
    <xf numFmtId="0" fontId="0" fillId="0" borderId="0" xfId="0" applyAlignment="1" applyProtection="1">
      <alignment horizontal="right" vertical="center"/>
      <protection locked="0"/>
    </xf>
    <xf numFmtId="0" fontId="0" fillId="0" borderId="0" xfId="0" applyAlignment="1" applyProtection="1">
      <alignment horizontal="left" vertical="center"/>
      <protection locked="0"/>
    </xf>
    <xf numFmtId="0" fontId="0" fillId="0" borderId="0" xfId="0" applyAlignment="1" applyProtection="1">
      <alignment horizontal="center" vertical="center"/>
      <protection locked="0"/>
    </xf>
    <xf numFmtId="0" fontId="0" fillId="0" borderId="5" xfId="0" applyBorder="1" applyAlignment="1" applyProtection="1">
      <alignment horizontal="center" vertical="center"/>
      <protection locked="0"/>
    </xf>
    <xf numFmtId="14" fontId="0" fillId="0" borderId="0" xfId="0" applyNumberFormat="1" applyAlignment="1" applyProtection="1">
      <alignment horizontal="left" vertical="center"/>
      <protection locked="0"/>
    </xf>
    <xf numFmtId="0" fontId="0" fillId="0" borderId="7" xfId="0" applyBorder="1" applyAlignment="1" applyProtection="1">
      <alignment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1" fontId="0" fillId="0" borderId="0" xfId="0" applyNumberFormat="1" applyAlignment="1" applyProtection="1">
      <alignment horizontal="left" vertical="center"/>
      <protection locked="0"/>
    </xf>
    <xf numFmtId="0" fontId="41" fillId="0" borderId="0" xfId="5" applyFont="1" applyAlignment="1">
      <alignment vertical="center"/>
    </xf>
    <xf numFmtId="0" fontId="41" fillId="0" borderId="0" xfId="5" applyFont="1"/>
    <xf numFmtId="0" fontId="11" fillId="0" borderId="0" xfId="0" applyFont="1" applyAlignment="1">
      <alignment vertical="center"/>
    </xf>
    <xf numFmtId="0" fontId="43" fillId="0" borderId="0" xfId="0" applyFont="1" applyAlignment="1">
      <alignment vertical="center"/>
    </xf>
    <xf numFmtId="0" fontId="8" fillId="0" borderId="0" xfId="0" applyFont="1" applyAlignment="1" applyProtection="1">
      <alignment horizontal="right" vertical="center"/>
      <protection locked="0"/>
    </xf>
    <xf numFmtId="0" fontId="12" fillId="11" borderId="28" xfId="2" applyFont="1" applyFill="1" applyBorder="1">
      <protection locked="0"/>
    </xf>
    <xf numFmtId="0" fontId="12" fillId="11" borderId="0" xfId="2" applyFont="1" applyFill="1">
      <protection locked="0"/>
    </xf>
    <xf numFmtId="0" fontId="38" fillId="11" borderId="0" xfId="2" applyFont="1" applyFill="1">
      <protection locked="0"/>
    </xf>
    <xf numFmtId="0" fontId="12" fillId="11" borderId="30" xfId="2" applyFont="1" applyFill="1" applyBorder="1">
      <protection locked="0"/>
    </xf>
    <xf numFmtId="0" fontId="12" fillId="11" borderId="9" xfId="2" applyFont="1" applyFill="1" applyBorder="1">
      <protection locked="0"/>
    </xf>
    <xf numFmtId="0" fontId="38" fillId="11" borderId="9" xfId="2" applyFont="1" applyFill="1" applyBorder="1">
      <protection locked="0"/>
    </xf>
    <xf numFmtId="0" fontId="12" fillId="11" borderId="25" xfId="2" applyFont="1" applyFill="1" applyBorder="1" applyAlignment="1" applyProtection="1">
      <alignment horizontal="left"/>
    </xf>
    <xf numFmtId="0" fontId="38" fillId="11" borderId="25" xfId="2" applyFont="1" applyFill="1" applyBorder="1" applyAlignment="1">
      <alignment horizontal="left"/>
      <protection locked="0"/>
    </xf>
    <xf numFmtId="0" fontId="38" fillId="11" borderId="26" xfId="2" applyFont="1" applyFill="1" applyBorder="1">
      <protection locked="0"/>
    </xf>
    <xf numFmtId="0" fontId="12" fillId="11" borderId="0" xfId="2" applyFont="1" applyFill="1" applyProtection="1"/>
    <xf numFmtId="0" fontId="38" fillId="11" borderId="29" xfId="2" applyFont="1" applyFill="1" applyBorder="1">
      <protection locked="0"/>
    </xf>
    <xf numFmtId="0" fontId="12" fillId="11" borderId="9" xfId="2" applyFont="1" applyFill="1" applyBorder="1" applyProtection="1"/>
    <xf numFmtId="0" fontId="37" fillId="11" borderId="9" xfId="2" applyFont="1" applyFill="1" applyBorder="1" applyAlignment="1">
      <alignment horizontal="right"/>
      <protection locked="0"/>
    </xf>
    <xf numFmtId="0" fontId="38" fillId="11" borderId="20" xfId="2" applyFont="1" applyFill="1" applyBorder="1">
      <protection locked="0"/>
    </xf>
    <xf numFmtId="0" fontId="12" fillId="11" borderId="25" xfId="2" applyFont="1" applyFill="1" applyBorder="1" applyProtection="1"/>
    <xf numFmtId="0" fontId="36" fillId="3" borderId="0" xfId="2" applyFont="1" applyFill="1" applyAlignment="1" applyProtection="1">
      <alignment horizontal="center" vertical="center"/>
    </xf>
    <xf numFmtId="0" fontId="13" fillId="3" borderId="0" xfId="2" applyFill="1" applyAlignment="1" applyProtection="1">
      <alignment vertical="center"/>
    </xf>
    <xf numFmtId="164" fontId="16" fillId="3" borderId="0" xfId="2" applyNumberFormat="1" applyFont="1" applyFill="1" applyAlignment="1" applyProtection="1">
      <alignment vertical="center"/>
    </xf>
    <xf numFmtId="0" fontId="25" fillId="8" borderId="0" xfId="2" applyFont="1" applyFill="1" applyAlignment="1" applyProtection="1">
      <alignment vertical="center"/>
    </xf>
    <xf numFmtId="0" fontId="0" fillId="3" borderId="0" xfId="2" applyFont="1" applyFill="1" applyAlignment="1" applyProtection="1">
      <alignment horizontal="right" vertical="center"/>
    </xf>
    <xf numFmtId="0" fontId="16" fillId="3" borderId="0" xfId="2" applyFont="1" applyFill="1">
      <protection locked="0"/>
    </xf>
    <xf numFmtId="164" fontId="12" fillId="0" borderId="24" xfId="2" applyNumberFormat="1" applyFont="1" applyBorder="1" applyAlignment="1">
      <alignment vertical="center" wrapText="1"/>
      <protection locked="0"/>
    </xf>
    <xf numFmtId="0" fontId="0" fillId="0" borderId="24" xfId="2" applyFont="1" applyBorder="1" applyAlignment="1">
      <alignment vertical="center" wrapText="1"/>
      <protection locked="0"/>
    </xf>
    <xf numFmtId="0" fontId="10" fillId="0" borderId="24" xfId="2" applyFont="1" applyBorder="1" applyAlignment="1">
      <alignment vertical="center" wrapText="1"/>
      <protection locked="0"/>
    </xf>
    <xf numFmtId="1" fontId="10" fillId="0" borderId="24" xfId="2" applyNumberFormat="1" applyFont="1" applyBorder="1" applyAlignment="1">
      <alignment horizontal="center" vertical="center" wrapText="1"/>
      <protection locked="0"/>
    </xf>
    <xf numFmtId="0" fontId="13" fillId="0" borderId="0" xfId="2" applyAlignment="1" applyProtection="1">
      <alignment vertical="center"/>
    </xf>
    <xf numFmtId="0" fontId="0" fillId="0" borderId="22" xfId="0" applyBorder="1" applyAlignment="1">
      <alignment vertical="center"/>
    </xf>
    <xf numFmtId="0" fontId="0" fillId="0" borderId="7" xfId="0" applyBorder="1" applyAlignment="1">
      <alignment vertical="center"/>
    </xf>
    <xf numFmtId="165" fontId="0" fillId="0" borderId="7" xfId="0" applyNumberFormat="1" applyBorder="1" applyAlignment="1">
      <alignment vertical="center"/>
    </xf>
    <xf numFmtId="165" fontId="0" fillId="0" borderId="2" xfId="0" applyNumberFormat="1" applyBorder="1" applyAlignment="1">
      <alignment vertical="center"/>
    </xf>
    <xf numFmtId="165" fontId="8" fillId="0" borderId="7" xfId="0" applyNumberFormat="1" applyFont="1" applyBorder="1" applyAlignment="1">
      <alignment horizontal="right" vertical="center"/>
    </xf>
    <xf numFmtId="0" fontId="9" fillId="0" borderId="0" xfId="1" applyProtection="1">
      <protection locked="0"/>
    </xf>
    <xf numFmtId="0" fontId="44" fillId="3" borderId="0" xfId="2" applyFont="1" applyFill="1" applyAlignment="1" applyProtection="1">
      <alignment vertical="center"/>
    </xf>
    <xf numFmtId="0" fontId="0" fillId="3" borderId="29" xfId="0" applyFill="1" applyBorder="1" applyAlignment="1">
      <alignment horizontal="center" vertical="center"/>
    </xf>
    <xf numFmtId="0" fontId="0" fillId="3" borderId="34" xfId="0" applyFill="1" applyBorder="1" applyAlignment="1">
      <alignment horizontal="center" vertical="center"/>
    </xf>
    <xf numFmtId="0" fontId="0" fillId="3" borderId="35" xfId="0" applyFill="1" applyBorder="1" applyAlignment="1">
      <alignment horizontal="center" vertical="center"/>
    </xf>
    <xf numFmtId="0" fontId="0" fillId="3" borderId="7" xfId="0" applyFill="1" applyBorder="1" applyAlignment="1">
      <alignment horizontal="center" vertical="center"/>
    </xf>
    <xf numFmtId="0" fontId="0" fillId="3" borderId="36" xfId="0" applyFill="1" applyBorder="1" applyAlignment="1">
      <alignment horizontal="center" vertical="center"/>
    </xf>
    <xf numFmtId="0" fontId="0" fillId="3" borderId="37" xfId="0" applyFill="1" applyBorder="1" applyAlignment="1">
      <alignment horizontal="center" vertical="center"/>
    </xf>
    <xf numFmtId="0" fontId="0" fillId="0" borderId="38" xfId="0" applyBorder="1"/>
    <xf numFmtId="0" fontId="0" fillId="0" borderId="39" xfId="0" applyBorder="1"/>
    <xf numFmtId="0" fontId="0" fillId="0" borderId="40" xfId="0" applyBorder="1"/>
    <xf numFmtId="0" fontId="0" fillId="0" borderId="41" xfId="0" applyBorder="1"/>
    <xf numFmtId="0" fontId="45" fillId="3" borderId="25" xfId="2" applyFont="1" applyFill="1" applyBorder="1" applyAlignment="1" applyProtection="1">
      <alignment horizontal="center" vertical="center"/>
    </xf>
    <xf numFmtId="1" fontId="45" fillId="3" borderId="0" xfId="2" applyNumberFormat="1" applyFont="1" applyFill="1" applyAlignment="1" applyProtection="1">
      <alignment horizontal="center" vertical="center"/>
    </xf>
    <xf numFmtId="0" fontId="0" fillId="0" borderId="0" xfId="0" applyAlignment="1">
      <alignment vertical="center" wrapText="1"/>
    </xf>
    <xf numFmtId="0" fontId="0" fillId="0" borderId="38"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41" xfId="0" applyBorder="1" applyAlignment="1" applyProtection="1">
      <alignment horizontal="center" vertical="center"/>
      <protection locked="0"/>
    </xf>
    <xf numFmtId="0" fontId="0" fillId="0" borderId="42" xfId="0" applyBorder="1" applyAlignment="1" applyProtection="1">
      <alignment horizontal="center" vertical="center"/>
      <protection locked="0"/>
    </xf>
    <xf numFmtId="0" fontId="0" fillId="0" borderId="43" xfId="0" applyBorder="1" applyAlignment="1" applyProtection="1">
      <alignment horizontal="center" vertical="center"/>
      <protection locked="0"/>
    </xf>
    <xf numFmtId="0" fontId="0" fillId="0" borderId="0" xfId="0" applyAlignment="1">
      <alignment horizontal="right"/>
    </xf>
    <xf numFmtId="0" fontId="0" fillId="0" borderId="7" xfId="0" applyBorder="1" applyAlignment="1">
      <alignment horizontal="right"/>
    </xf>
    <xf numFmtId="0" fontId="0" fillId="10" borderId="7" xfId="0" applyFill="1" applyBorder="1" applyAlignment="1">
      <alignment vertical="center" wrapText="1"/>
    </xf>
    <xf numFmtId="0" fontId="56" fillId="8" borderId="0" xfId="2" applyFont="1" applyFill="1" applyAlignment="1" applyProtection="1">
      <alignment horizontal="center" vertical="center"/>
    </xf>
    <xf numFmtId="14" fontId="0" fillId="0" borderId="7" xfId="0" applyNumberFormat="1" applyBorder="1" applyAlignment="1" applyProtection="1">
      <alignment horizontal="left" vertical="center"/>
      <protection locked="0"/>
    </xf>
    <xf numFmtId="0" fontId="0" fillId="0" borderId="20" xfId="0" applyBorder="1" applyAlignment="1">
      <alignment horizontal="left" vertical="center"/>
    </xf>
    <xf numFmtId="0" fontId="0" fillId="0" borderId="17" xfId="0" applyBorder="1" applyAlignment="1">
      <alignment horizontal="left" vertical="center"/>
    </xf>
    <xf numFmtId="0" fontId="0" fillId="0" borderId="0" xfId="6" applyFont="1" applyProtection="1">
      <protection locked="0"/>
    </xf>
    <xf numFmtId="0" fontId="10" fillId="0" borderId="0" xfId="6" applyProtection="1">
      <protection locked="0"/>
    </xf>
    <xf numFmtId="0" fontId="0" fillId="0" borderId="0" xfId="6" applyFont="1"/>
    <xf numFmtId="0" fontId="10" fillId="0" borderId="0" xfId="6"/>
    <xf numFmtId="0" fontId="10" fillId="0" borderId="0" xfId="6" applyAlignment="1">
      <alignment horizontal="right"/>
    </xf>
    <xf numFmtId="0" fontId="58" fillId="3" borderId="0" xfId="0" applyFont="1" applyFill="1" applyAlignment="1">
      <alignment horizontal="left" vertical="center"/>
    </xf>
    <xf numFmtId="0" fontId="58" fillId="3" borderId="0" xfId="0" applyFont="1" applyFill="1"/>
    <xf numFmtId="0" fontId="58" fillId="0" borderId="0" xfId="0" applyFont="1"/>
    <xf numFmtId="0" fontId="60" fillId="3" borderId="0" xfId="0" applyFont="1" applyFill="1" applyAlignment="1">
      <alignment horizontal="center" vertical="center"/>
    </xf>
    <xf numFmtId="0" fontId="60" fillId="3" borderId="0" xfId="0" applyFont="1" applyFill="1" applyAlignment="1">
      <alignment horizontal="left" vertical="center"/>
    </xf>
    <xf numFmtId="0" fontId="60" fillId="0" borderId="24" xfId="0" applyFont="1" applyBorder="1" applyAlignment="1">
      <alignment horizontal="left" vertical="center"/>
    </xf>
    <xf numFmtId="0" fontId="58" fillId="0" borderId="24" xfId="0" applyFont="1" applyBorder="1" applyAlignment="1" applyProtection="1">
      <alignment horizontal="left" vertical="center"/>
      <protection locked="0"/>
    </xf>
    <xf numFmtId="44" fontId="58" fillId="0" borderId="24" xfId="0" applyNumberFormat="1" applyFont="1" applyBorder="1" applyAlignment="1" applyProtection="1">
      <alignment horizontal="left" vertical="center"/>
      <protection locked="0"/>
    </xf>
    <xf numFmtId="0" fontId="58" fillId="0" borderId="24" xfId="0" applyFont="1" applyBorder="1" applyAlignment="1">
      <alignment horizontal="left" vertical="center"/>
    </xf>
    <xf numFmtId="44" fontId="60" fillId="0" borderId="24" xfId="0" applyNumberFormat="1" applyFont="1" applyBorder="1" applyAlignment="1">
      <alignment horizontal="left" vertical="center"/>
    </xf>
    <xf numFmtId="44" fontId="58" fillId="0" borderId="24" xfId="0" applyNumberFormat="1" applyFont="1" applyBorder="1" applyAlignment="1">
      <alignment horizontal="left" vertical="center"/>
    </xf>
    <xf numFmtId="0" fontId="58" fillId="3" borderId="1" xfId="0" applyFont="1" applyFill="1" applyBorder="1" applyAlignment="1">
      <alignment horizontal="left" vertical="center"/>
    </xf>
    <xf numFmtId="0" fontId="58" fillId="3" borderId="2" xfId="0" applyFont="1" applyFill="1" applyBorder="1" applyAlignment="1">
      <alignment horizontal="left" vertical="center"/>
    </xf>
    <xf numFmtId="0" fontId="60" fillId="0" borderId="3" xfId="0" applyFont="1" applyBorder="1" applyAlignment="1">
      <alignment horizontal="left" vertical="center"/>
    </xf>
    <xf numFmtId="0" fontId="58" fillId="13" borderId="0" xfId="0" applyFont="1" applyFill="1" applyAlignment="1">
      <alignment horizontal="right" vertical="center"/>
    </xf>
    <xf numFmtId="0" fontId="58" fillId="13" borderId="0" xfId="0" applyFont="1" applyFill="1" applyAlignment="1">
      <alignment horizontal="left" vertical="center"/>
    </xf>
    <xf numFmtId="0" fontId="60" fillId="13" borderId="0" xfId="0" applyFont="1" applyFill="1" applyAlignment="1">
      <alignment horizontal="left" vertical="center"/>
    </xf>
    <xf numFmtId="0" fontId="58" fillId="0" borderId="0" xfId="0" applyFont="1" applyAlignment="1">
      <alignment horizontal="right" vertical="center"/>
    </xf>
    <xf numFmtId="14" fontId="58" fillId="0" borderId="24" xfId="0" applyNumberFormat="1" applyFont="1" applyBorder="1" applyAlignment="1" applyProtection="1">
      <alignment horizontal="left" vertical="center"/>
      <protection locked="0"/>
    </xf>
    <xf numFmtId="0" fontId="58" fillId="0" borderId="24" xfId="0" applyFont="1" applyBorder="1" applyAlignment="1">
      <alignment horizontal="left" vertical="center" shrinkToFit="1"/>
    </xf>
    <xf numFmtId="0" fontId="58" fillId="15" borderId="0" xfId="0" applyFont="1" applyFill="1" applyAlignment="1">
      <alignment horizontal="right" vertical="center"/>
    </xf>
    <xf numFmtId="0" fontId="58" fillId="0" borderId="2" xfId="0" applyFont="1" applyBorder="1" applyAlignment="1">
      <alignment horizontal="left" vertical="center"/>
    </xf>
    <xf numFmtId="0" fontId="61" fillId="0" borderId="2" xfId="0" applyFont="1" applyBorder="1" applyAlignment="1">
      <alignment horizontal="left" vertical="center"/>
    </xf>
    <xf numFmtId="44" fontId="58" fillId="0" borderId="2" xfId="0" applyNumberFormat="1" applyFont="1" applyBorder="1" applyAlignment="1">
      <alignment horizontal="left" vertical="center"/>
    </xf>
    <xf numFmtId="0" fontId="58" fillId="8" borderId="0" xfId="0" applyFont="1" applyFill="1" applyAlignment="1">
      <alignment horizontal="right" vertical="center"/>
    </xf>
    <xf numFmtId="44" fontId="58" fillId="3" borderId="2" xfId="0" applyNumberFormat="1" applyFont="1" applyFill="1" applyBorder="1" applyAlignment="1">
      <alignment horizontal="left" vertical="center"/>
    </xf>
    <xf numFmtId="0" fontId="58" fillId="3" borderId="3" xfId="0" applyFont="1" applyFill="1" applyBorder="1" applyAlignment="1">
      <alignment horizontal="left" vertical="center"/>
    </xf>
    <xf numFmtId="0" fontId="58" fillId="8" borderId="0" xfId="0" applyFont="1" applyFill="1" applyAlignment="1">
      <alignment horizontal="right"/>
    </xf>
    <xf numFmtId="0" fontId="58" fillId="0" borderId="0" xfId="0" applyFont="1" applyAlignment="1">
      <alignment horizontal="right"/>
    </xf>
    <xf numFmtId="0" fontId="58" fillId="0" borderId="24" xfId="0" applyFont="1" applyBorder="1" applyAlignment="1" applyProtection="1">
      <alignment horizontal="left" vertical="center" shrinkToFit="1"/>
      <protection locked="0"/>
    </xf>
    <xf numFmtId="0" fontId="16" fillId="3" borderId="10" xfId="2" applyFont="1" applyFill="1" applyBorder="1" applyAlignment="1" applyProtection="1">
      <alignment horizontal="center" vertical="center"/>
    </xf>
    <xf numFmtId="0" fontId="16" fillId="3" borderId="25" xfId="2" applyFont="1" applyFill="1" applyBorder="1" applyAlignment="1" applyProtection="1">
      <alignment horizontal="left" vertical="center"/>
    </xf>
    <xf numFmtId="0" fontId="25" fillId="3" borderId="10" xfId="2" applyFont="1" applyFill="1" applyBorder="1">
      <protection locked="0"/>
    </xf>
    <xf numFmtId="0" fontId="38" fillId="11" borderId="25" xfId="2" applyFont="1" applyFill="1" applyBorder="1">
      <protection locked="0"/>
    </xf>
    <xf numFmtId="0" fontId="12" fillId="11" borderId="29" xfId="2" applyFont="1" applyFill="1" applyBorder="1">
      <protection locked="0"/>
    </xf>
    <xf numFmtId="0" fontId="0" fillId="0" borderId="10" xfId="0" applyBorder="1" applyAlignment="1">
      <alignment horizontal="left" vertical="center"/>
    </xf>
    <xf numFmtId="0" fontId="7" fillId="5" borderId="14" xfId="2" applyFont="1" applyFill="1" applyBorder="1" applyAlignment="1" applyProtection="1">
      <alignment horizontal="left" vertical="center"/>
    </xf>
    <xf numFmtId="0" fontId="63" fillId="16" borderId="48" xfId="0" applyFont="1" applyFill="1" applyBorder="1"/>
    <xf numFmtId="0" fontId="10" fillId="3" borderId="15" xfId="2" applyFont="1" applyFill="1" applyBorder="1" applyAlignment="1" applyProtection="1">
      <alignment horizontal="left" vertical="center"/>
    </xf>
    <xf numFmtId="0" fontId="10" fillId="3" borderId="10" xfId="2" applyFont="1" applyFill="1" applyBorder="1" applyAlignment="1" applyProtection="1">
      <alignment horizontal="left" vertical="center"/>
    </xf>
    <xf numFmtId="0" fontId="0" fillId="0" borderId="12"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9" xfId="0" applyBorder="1" applyAlignment="1">
      <alignment vertical="center"/>
    </xf>
    <xf numFmtId="0" fontId="0" fillId="0" borderId="10" xfId="0" applyBorder="1" applyAlignment="1">
      <alignment horizontal="center" vertical="center"/>
    </xf>
    <xf numFmtId="0" fontId="0" fillId="3" borderId="0" xfId="0" applyFill="1" applyAlignment="1">
      <alignment horizontal="center" vertical="center"/>
    </xf>
    <xf numFmtId="0" fontId="0" fillId="0" borderId="7" xfId="0"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14" fontId="0" fillId="0" borderId="10" xfId="0" applyNumberFormat="1" applyBorder="1" applyAlignment="1">
      <alignment vertical="center"/>
    </xf>
    <xf numFmtId="0" fontId="0" fillId="0" borderId="51" xfId="0" applyBorder="1" applyAlignment="1">
      <alignment horizontal="center" vertical="center"/>
    </xf>
    <xf numFmtId="0" fontId="0" fillId="0" borderId="18" xfId="0" applyBorder="1" applyAlignment="1">
      <alignment vertical="center"/>
    </xf>
    <xf numFmtId="14" fontId="0" fillId="0" borderId="18" xfId="0" applyNumberFormat="1" applyBorder="1" applyAlignment="1">
      <alignment vertical="center"/>
    </xf>
    <xf numFmtId="0" fontId="0" fillId="0" borderId="19" xfId="0" applyBorder="1" applyAlignment="1">
      <alignment vertical="center"/>
    </xf>
    <xf numFmtId="0" fontId="0" fillId="0" borderId="12" xfId="0" applyBorder="1" applyAlignment="1">
      <alignment horizontal="center" vertical="center"/>
    </xf>
    <xf numFmtId="0" fontId="0" fillId="0" borderId="18" xfId="0" applyBorder="1" applyAlignment="1">
      <alignment horizontal="center" vertical="center"/>
    </xf>
    <xf numFmtId="0" fontId="0" fillId="3" borderId="0" xfId="0" applyFill="1" applyAlignment="1">
      <alignment vertical="center"/>
    </xf>
    <xf numFmtId="0" fontId="0" fillId="3" borderId="0" xfId="0" applyFill="1" applyAlignment="1">
      <alignment horizontal="right" vertical="center"/>
    </xf>
    <xf numFmtId="0" fontId="0" fillId="0" borderId="12" xfId="0" applyBorder="1" applyAlignment="1">
      <alignment horizontal="left" vertical="center"/>
    </xf>
    <xf numFmtId="0" fontId="0" fillId="0" borderId="18" xfId="0" applyBorder="1" applyAlignment="1">
      <alignment horizontal="left" vertical="center"/>
    </xf>
    <xf numFmtId="0" fontId="0" fillId="3" borderId="9" xfId="0" applyFill="1" applyBorder="1" applyAlignment="1">
      <alignment vertical="center"/>
    </xf>
    <xf numFmtId="0" fontId="0" fillId="3" borderId="10" xfId="0" applyFill="1" applyBorder="1" applyAlignment="1">
      <alignment vertical="center"/>
    </xf>
    <xf numFmtId="14" fontId="0" fillId="3" borderId="10" xfId="0" applyNumberFormat="1" applyFill="1" applyBorder="1" applyAlignment="1">
      <alignment vertical="center"/>
    </xf>
    <xf numFmtId="0" fontId="6" fillId="3" borderId="7" xfId="0" applyFont="1" applyFill="1" applyBorder="1" applyAlignment="1">
      <alignment horizontal="left" vertical="center"/>
    </xf>
    <xf numFmtId="0" fontId="0" fillId="3" borderId="7" xfId="0" applyFill="1" applyBorder="1" applyAlignment="1">
      <alignment vertical="center"/>
    </xf>
    <xf numFmtId="0" fontId="0" fillId="3" borderId="49" xfId="0" applyFill="1" applyBorder="1" applyAlignment="1">
      <alignment horizontal="center" vertical="center"/>
    </xf>
    <xf numFmtId="0" fontId="0" fillId="3" borderId="12" xfId="0" applyFill="1" applyBorder="1" applyAlignment="1">
      <alignment vertical="center"/>
    </xf>
    <xf numFmtId="0" fontId="0" fillId="3" borderId="50" xfId="0" applyFill="1" applyBorder="1" applyAlignment="1">
      <alignment horizontal="center" vertical="center"/>
    </xf>
    <xf numFmtId="0" fontId="0" fillId="3" borderId="51" xfId="0" applyFill="1" applyBorder="1" applyAlignment="1">
      <alignment horizontal="center" vertical="center"/>
    </xf>
    <xf numFmtId="0" fontId="0" fillId="3" borderId="18" xfId="0" applyFill="1" applyBorder="1" applyAlignment="1">
      <alignment vertical="center"/>
    </xf>
    <xf numFmtId="0" fontId="0" fillId="3" borderId="12" xfId="0" applyFill="1" applyBorder="1" applyAlignment="1">
      <alignment horizontal="center" vertical="center"/>
    </xf>
    <xf numFmtId="0" fontId="0" fillId="3" borderId="10" xfId="0" applyFill="1" applyBorder="1" applyAlignment="1">
      <alignment horizontal="center" vertical="center"/>
    </xf>
    <xf numFmtId="0" fontId="0" fillId="3" borderId="18"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vertical="center"/>
    </xf>
    <xf numFmtId="0" fontId="0" fillId="3" borderId="2" xfId="0" applyFill="1" applyBorder="1" applyAlignment="1">
      <alignment horizontal="center" vertical="center"/>
    </xf>
    <xf numFmtId="0" fontId="6" fillId="3" borderId="0" xfId="0" applyFont="1" applyFill="1" applyAlignment="1">
      <alignment horizontal="left" vertical="center"/>
    </xf>
    <xf numFmtId="0" fontId="0" fillId="3" borderId="22" xfId="0" applyFill="1" applyBorder="1" applyAlignment="1">
      <alignment horizontal="center" vertical="center"/>
    </xf>
    <xf numFmtId="0" fontId="29" fillId="3" borderId="7" xfId="0" applyFont="1" applyFill="1" applyBorder="1" applyAlignment="1">
      <alignment horizontal="center" vertical="center"/>
    </xf>
    <xf numFmtId="0" fontId="0" fillId="3" borderId="11" xfId="0" applyFill="1" applyBorder="1" applyAlignment="1">
      <alignment horizontal="center" vertical="center"/>
    </xf>
    <xf numFmtId="0" fontId="0" fillId="3" borderId="19" xfId="0" applyFill="1" applyBorder="1" applyAlignment="1">
      <alignment horizontal="center" vertical="center"/>
    </xf>
    <xf numFmtId="0" fontId="0" fillId="0" borderId="9" xfId="0" applyBorder="1" applyAlignment="1">
      <alignment horizontal="center" vertical="center"/>
    </xf>
    <xf numFmtId="0" fontId="0" fillId="3" borderId="52" xfId="0" applyFill="1" applyBorder="1" applyAlignment="1">
      <alignment horizontal="center" vertical="center"/>
    </xf>
    <xf numFmtId="0" fontId="0" fillId="3" borderId="14" xfId="0" applyFill="1" applyBorder="1" applyAlignment="1">
      <alignment horizontal="center" vertical="center"/>
    </xf>
    <xf numFmtId="0" fontId="0" fillId="3" borderId="53" xfId="0" applyFill="1" applyBorder="1" applyAlignment="1">
      <alignment horizontal="center" vertical="center"/>
    </xf>
    <xf numFmtId="0" fontId="0" fillId="3" borderId="54" xfId="0" applyFill="1" applyBorder="1" applyAlignment="1">
      <alignment horizontal="center" vertical="center"/>
    </xf>
    <xf numFmtId="0" fontId="0" fillId="3" borderId="55" xfId="0" applyFill="1" applyBorder="1" applyAlignment="1">
      <alignment horizontal="center" vertical="center"/>
    </xf>
    <xf numFmtId="0" fontId="0" fillId="3" borderId="0" xfId="0" applyFill="1"/>
    <xf numFmtId="0" fontId="16" fillId="0" borderId="1" xfId="0" applyFont="1" applyBorder="1" applyAlignment="1">
      <alignment horizontal="center" vertical="center" wrapText="1"/>
    </xf>
    <xf numFmtId="0" fontId="0" fillId="0" borderId="7" xfId="0" applyBorder="1" applyAlignment="1" applyProtection="1">
      <alignment horizontal="left" vertical="center"/>
      <protection locked="0"/>
    </xf>
    <xf numFmtId="0" fontId="0" fillId="0" borderId="56" xfId="0" applyBorder="1" applyAlignment="1">
      <alignment horizontal="center" vertical="center"/>
    </xf>
    <xf numFmtId="14" fontId="0" fillId="0" borderId="9" xfId="0" applyNumberFormat="1" applyBorder="1" applyAlignment="1">
      <alignment vertical="center"/>
    </xf>
    <xf numFmtId="0" fontId="0" fillId="0" borderId="57" xfId="0" applyBorder="1" applyAlignment="1">
      <alignment vertical="center"/>
    </xf>
    <xf numFmtId="0" fontId="6" fillId="3" borderId="0" xfId="0" applyFont="1" applyFill="1" applyAlignment="1">
      <alignment vertical="center"/>
    </xf>
    <xf numFmtId="0" fontId="0" fillId="0" borderId="9" xfId="0" applyBorder="1" applyAlignment="1">
      <alignment horizontal="left" vertical="center"/>
    </xf>
    <xf numFmtId="0" fontId="0" fillId="3" borderId="56" xfId="0" applyFill="1" applyBorder="1" applyAlignment="1">
      <alignment horizontal="center" vertical="center"/>
    </xf>
    <xf numFmtId="0" fontId="0" fillId="3" borderId="9" xfId="0" applyFill="1" applyBorder="1" applyAlignment="1">
      <alignment horizontal="center" vertical="center"/>
    </xf>
    <xf numFmtId="0" fontId="0" fillId="3" borderId="57" xfId="0" applyFill="1" applyBorder="1" applyAlignment="1">
      <alignment horizontal="center" vertical="center"/>
    </xf>
    <xf numFmtId="2" fontId="45" fillId="3" borderId="0" xfId="2" applyNumberFormat="1" applyFont="1" applyFill="1" applyAlignment="1" applyProtection="1">
      <alignment horizontal="center" vertical="center" shrinkToFit="1"/>
    </xf>
    <xf numFmtId="0" fontId="0" fillId="0" borderId="2" xfId="0" applyBorder="1" applyAlignment="1" applyProtection="1">
      <alignment vertical="center"/>
      <protection locked="0"/>
    </xf>
    <xf numFmtId="165" fontId="0" fillId="0" borderId="2" xfId="0" applyNumberFormat="1" applyBorder="1" applyAlignment="1" applyProtection="1">
      <alignment vertical="center"/>
      <protection locked="0"/>
    </xf>
    <xf numFmtId="165" fontId="0" fillId="0" borderId="7" xfId="0" applyNumberFormat="1" applyBorder="1" applyAlignment="1" applyProtection="1">
      <alignment vertical="center"/>
      <protection locked="0"/>
    </xf>
    <xf numFmtId="0" fontId="0" fillId="0" borderId="12" xfId="0" applyBorder="1" applyAlignment="1" applyProtection="1">
      <alignment vertical="center"/>
      <protection locked="0"/>
    </xf>
    <xf numFmtId="0" fontId="0" fillId="0" borderId="10" xfId="0" applyBorder="1" applyAlignment="1" applyProtection="1">
      <alignment vertical="center"/>
      <protection locked="0"/>
    </xf>
    <xf numFmtId="14" fontId="0" fillId="0" borderId="10" xfId="0" applyNumberFormat="1" applyBorder="1" applyAlignment="1" applyProtection="1">
      <alignment vertical="center"/>
      <protection locked="0"/>
    </xf>
    <xf numFmtId="0" fontId="0" fillId="0" borderId="10" xfId="0" applyBorder="1" applyAlignment="1" applyProtection="1">
      <alignment horizontal="center" vertical="center"/>
      <protection locked="0"/>
    </xf>
    <xf numFmtId="0" fontId="0" fillId="0" borderId="9" xfId="0" applyBorder="1" applyAlignment="1" applyProtection="1">
      <alignment vertical="center"/>
      <protection locked="0"/>
    </xf>
    <xf numFmtId="0" fontId="0" fillId="0" borderId="18" xfId="0" applyBorder="1" applyAlignment="1" applyProtection="1">
      <alignment vertical="center"/>
      <protection locked="0"/>
    </xf>
    <xf numFmtId="14" fontId="0" fillId="0" borderId="18" xfId="0" applyNumberFormat="1" applyBorder="1" applyAlignment="1" applyProtection="1">
      <alignment vertical="center"/>
      <protection locked="0"/>
    </xf>
    <xf numFmtId="0" fontId="0" fillId="0" borderId="18" xfId="0" applyBorder="1" applyAlignment="1" applyProtection="1">
      <alignment horizontal="center" vertical="center"/>
      <protection locked="0"/>
    </xf>
    <xf numFmtId="0" fontId="61" fillId="3" borderId="0" xfId="0" applyFont="1" applyFill="1" applyAlignment="1">
      <alignment horizontal="left" vertical="center"/>
    </xf>
    <xf numFmtId="0" fontId="61" fillId="3" borderId="0" xfId="0" applyFont="1" applyFill="1"/>
    <xf numFmtId="0" fontId="61" fillId="0" borderId="0" xfId="0" applyFont="1"/>
    <xf numFmtId="0" fontId="64" fillId="3" borderId="0" xfId="0" applyFont="1" applyFill="1" applyAlignment="1">
      <alignment horizontal="center" vertical="center"/>
    </xf>
    <xf numFmtId="0" fontId="11" fillId="0" borderId="0" xfId="0" applyFont="1" applyAlignment="1">
      <alignment horizontal="center" vertical="center"/>
    </xf>
    <xf numFmtId="0" fontId="56" fillId="3" borderId="0" xfId="0" applyFont="1" applyFill="1" applyAlignment="1">
      <alignment vertical="center"/>
    </xf>
    <xf numFmtId="0" fontId="56" fillId="3" borderId="0" xfId="2" applyFont="1" applyFill="1" applyAlignment="1" applyProtection="1">
      <alignment vertical="center"/>
    </xf>
    <xf numFmtId="0" fontId="0" fillId="0" borderId="10" xfId="0" applyBorder="1" applyAlignment="1" applyProtection="1">
      <alignment horizontal="center" vertical="center" shrinkToFit="1"/>
      <protection locked="0"/>
    </xf>
    <xf numFmtId="0" fontId="0" fillId="0" borderId="18" xfId="0" applyBorder="1" applyAlignment="1" applyProtection="1">
      <alignment horizontal="center" vertical="center" shrinkToFit="1"/>
      <protection locked="0"/>
    </xf>
    <xf numFmtId="0" fontId="0" fillId="3" borderId="52" xfId="0" applyFill="1" applyBorder="1" applyAlignment="1">
      <alignment vertical="center"/>
    </xf>
    <xf numFmtId="0" fontId="0" fillId="3" borderId="14" xfId="0" applyFill="1" applyBorder="1" applyAlignment="1">
      <alignment vertical="center"/>
    </xf>
    <xf numFmtId="0" fontId="0" fillId="0" borderId="0" xfId="0" applyAlignment="1" applyProtection="1">
      <alignment horizontal="left" vertical="center" shrinkToFit="1"/>
      <protection locked="0"/>
    </xf>
    <xf numFmtId="0" fontId="0" fillId="0" borderId="7" xfId="0" applyBorder="1" applyAlignment="1" applyProtection="1">
      <alignment horizontal="left" vertical="center" shrinkToFit="1"/>
      <protection locked="0"/>
    </xf>
    <xf numFmtId="49" fontId="47" fillId="0" borderId="0" xfId="4" applyNumberFormat="1" applyFont="1" applyFill="1" applyBorder="1" applyAlignment="1" applyProtection="1">
      <alignment horizontal="left" vertical="center" wrapText="1"/>
    </xf>
    <xf numFmtId="49" fontId="46" fillId="0" borderId="0" xfId="4" applyNumberFormat="1" applyFont="1" applyFill="1" applyBorder="1" applyAlignment="1" applyProtection="1">
      <alignment horizontal="center" vertical="center"/>
    </xf>
    <xf numFmtId="0" fontId="5" fillId="0" borderId="0" xfId="0" applyFont="1" applyAlignment="1">
      <alignment vertical="center" wrapText="1"/>
    </xf>
    <xf numFmtId="0" fontId="5" fillId="0" borderId="0" xfId="5" applyFont="1" applyAlignment="1">
      <alignment vertical="center"/>
    </xf>
    <xf numFmtId="0" fontId="16" fillId="0" borderId="10" xfId="0" applyFont="1" applyBorder="1" applyAlignment="1" applyProtection="1">
      <alignment vertical="center"/>
      <protection locked="0"/>
    </xf>
    <xf numFmtId="0" fontId="16" fillId="0" borderId="18" xfId="0" applyFont="1" applyBorder="1" applyAlignment="1" applyProtection="1">
      <alignment vertical="center"/>
      <protection locked="0"/>
    </xf>
    <xf numFmtId="0" fontId="0" fillId="0" borderId="5" xfId="0" applyBorder="1" applyAlignment="1">
      <alignment vertical="center"/>
    </xf>
    <xf numFmtId="0" fontId="0" fillId="0" borderId="3" xfId="0" applyBorder="1" applyAlignment="1">
      <alignment vertical="center" wrapText="1"/>
    </xf>
    <xf numFmtId="0" fontId="0" fillId="0" borderId="57" xfId="0" applyBorder="1" applyAlignment="1" applyProtection="1">
      <alignment vertical="center"/>
      <protection locked="0"/>
    </xf>
    <xf numFmtId="0" fontId="0" fillId="0" borderId="11" xfId="0" applyBorder="1" applyAlignment="1" applyProtection="1">
      <alignment vertical="center"/>
      <protection locked="0"/>
    </xf>
    <xf numFmtId="0" fontId="0" fillId="0" borderId="19" xfId="0" applyBorder="1" applyAlignment="1" applyProtection="1">
      <alignment vertical="center"/>
      <protection locked="0"/>
    </xf>
    <xf numFmtId="0" fontId="0" fillId="0" borderId="23" xfId="0" applyBorder="1" applyAlignment="1">
      <alignment vertical="center"/>
    </xf>
    <xf numFmtId="0" fontId="0" fillId="3" borderId="23" xfId="0" applyFill="1" applyBorder="1" applyAlignment="1">
      <alignment horizontal="center" vertical="center"/>
    </xf>
    <xf numFmtId="0" fontId="0" fillId="3" borderId="8" xfId="0" applyFill="1" applyBorder="1" applyAlignment="1">
      <alignment horizontal="center" vertical="center"/>
    </xf>
    <xf numFmtId="0" fontId="0" fillId="3" borderId="58" xfId="0" applyFill="1" applyBorder="1" applyAlignment="1">
      <alignment horizontal="center" vertical="center"/>
    </xf>
    <xf numFmtId="0" fontId="0" fillId="3" borderId="15" xfId="0" applyFill="1" applyBorder="1" applyAlignment="1">
      <alignment horizontal="center" vertical="center"/>
    </xf>
    <xf numFmtId="0" fontId="0" fillId="3" borderId="0" xfId="0" applyFill="1" applyAlignment="1" applyProtection="1">
      <alignment vertical="center"/>
      <protection locked="0"/>
    </xf>
    <xf numFmtId="0" fontId="0" fillId="3" borderId="59" xfId="0" applyFill="1" applyBorder="1" applyAlignment="1">
      <alignment horizontal="center" vertical="center"/>
    </xf>
    <xf numFmtId="0" fontId="34" fillId="8" borderId="0" xfId="2" applyFont="1" applyFill="1" applyAlignment="1" applyProtection="1">
      <alignment vertical="center" wrapText="1"/>
    </xf>
    <xf numFmtId="0" fontId="37" fillId="8" borderId="0" xfId="2" applyFont="1" applyFill="1" applyAlignment="1" applyProtection="1">
      <alignment horizontal="left" vertical="center"/>
    </xf>
    <xf numFmtId="0" fontId="3" fillId="0" borderId="0" xfId="9" applyAlignment="1">
      <alignment vertical="center"/>
      <protection locked="0"/>
    </xf>
    <xf numFmtId="0" fontId="0" fillId="0" borderId="22" xfId="0" applyBorder="1" applyAlignment="1" applyProtection="1">
      <alignment horizontal="center" vertical="center"/>
      <protection locked="0"/>
    </xf>
    <xf numFmtId="164" fontId="0" fillId="0" borderId="0" xfId="0" applyNumberFormat="1" applyAlignment="1" applyProtection="1">
      <alignment horizontal="left" vertical="center"/>
      <protection locked="0"/>
    </xf>
    <xf numFmtId="0" fontId="9" fillId="0" borderId="0" xfId="1" applyFill="1" applyBorder="1" applyAlignment="1" applyProtection="1">
      <alignment horizontal="left" vertical="center"/>
      <protection locked="0"/>
    </xf>
    <xf numFmtId="0" fontId="0" fillId="0" borderId="12" xfId="0" applyBorder="1" applyAlignment="1" applyProtection="1">
      <alignment horizontal="center" vertical="center" shrinkToFit="1"/>
      <protection locked="0"/>
    </xf>
    <xf numFmtId="14" fontId="0" fillId="0" borderId="12" xfId="0" applyNumberFormat="1" applyBorder="1" applyAlignment="1" applyProtection="1">
      <alignment vertical="center"/>
      <protection locked="0"/>
    </xf>
    <xf numFmtId="0" fontId="16" fillId="0" borderId="12" xfId="0" applyFont="1" applyBorder="1" applyAlignment="1" applyProtection="1">
      <alignment vertical="center"/>
      <protection locked="0"/>
    </xf>
    <xf numFmtId="0" fontId="0" fillId="0" borderId="0" xfId="6" applyFont="1" applyAlignment="1">
      <alignment horizontal="right"/>
    </xf>
    <xf numFmtId="49" fontId="46" fillId="0" borderId="0" xfId="4" applyNumberFormat="1" applyFont="1" applyFill="1" applyBorder="1" applyAlignment="1" applyProtection="1">
      <alignment horizontal="center" vertical="center"/>
    </xf>
    <xf numFmtId="0" fontId="5" fillId="0" borderId="0" xfId="10" applyFont="1" applyAlignment="1">
      <alignment vertical="center"/>
      <protection locked="0"/>
    </xf>
    <xf numFmtId="49" fontId="47" fillId="0" borderId="0" xfId="4" applyNumberFormat="1" applyFont="1" applyFill="1" applyBorder="1" applyAlignment="1" applyProtection="1">
      <alignment horizontal="left" vertical="center" wrapText="1"/>
    </xf>
    <xf numFmtId="0" fontId="5" fillId="0" borderId="0" xfId="0" applyFont="1" applyAlignment="1">
      <alignment vertical="center" wrapText="1"/>
    </xf>
    <xf numFmtId="49" fontId="40" fillId="0" borderId="0" xfId="5" applyNumberFormat="1" applyFont="1" applyAlignment="1">
      <alignment horizontal="center" vertical="center"/>
    </xf>
    <xf numFmtId="49" fontId="40" fillId="0" borderId="0" xfId="4" applyNumberFormat="1" applyFont="1" applyFill="1" applyBorder="1" applyAlignment="1" applyProtection="1">
      <alignment horizontal="left" vertical="center" wrapText="1"/>
    </xf>
    <xf numFmtId="0" fontId="14" fillId="0" borderId="0" xfId="9" applyFont="1" applyAlignment="1">
      <alignment vertical="center"/>
      <protection locked="0"/>
    </xf>
    <xf numFmtId="0" fontId="5" fillId="0" borderId="0" xfId="10" applyFont="1" applyAlignment="1">
      <alignment vertical="center" wrapText="1"/>
      <protection locked="0"/>
    </xf>
    <xf numFmtId="49" fontId="47" fillId="0" borderId="31" xfId="4" applyNumberFormat="1" applyFont="1" applyFill="1" applyBorder="1" applyAlignment="1" applyProtection="1">
      <alignment horizontal="left" vertical="center" wrapText="1" indent="1"/>
    </xf>
    <xf numFmtId="0" fontId="5" fillId="0" borderId="32" xfId="0" applyFont="1" applyBorder="1" applyAlignment="1">
      <alignment horizontal="left" vertical="center" indent="1"/>
    </xf>
    <xf numFmtId="0" fontId="5" fillId="0" borderId="33" xfId="0" applyFont="1" applyBorder="1" applyAlignment="1">
      <alignment horizontal="left" vertical="center" indent="1"/>
    </xf>
    <xf numFmtId="0" fontId="22" fillId="3" borderId="0" xfId="2" applyFont="1" applyFill="1" applyAlignment="1" applyProtection="1">
      <alignment vertical="center" wrapText="1"/>
    </xf>
    <xf numFmtId="0" fontId="13" fillId="3" borderId="0" xfId="2" applyFill="1" applyAlignment="1" applyProtection="1">
      <alignment wrapText="1"/>
    </xf>
    <xf numFmtId="0" fontId="6" fillId="3" borderId="0" xfId="2" applyFont="1" applyFill="1" applyAlignment="1" applyProtection="1">
      <alignment horizontal="center" vertical="center"/>
    </xf>
    <xf numFmtId="0" fontId="13" fillId="3" borderId="0" xfId="2" applyFill="1" applyAlignment="1" applyProtection="1">
      <alignment horizontal="center" vertical="center"/>
    </xf>
    <xf numFmtId="0" fontId="13" fillId="3" borderId="7" xfId="2" applyFill="1" applyBorder="1" applyAlignment="1" applyProtection="1">
      <alignment vertical="center"/>
    </xf>
    <xf numFmtId="0" fontId="13" fillId="3" borderId="7" xfId="2" applyFill="1" applyBorder="1" applyProtection="1"/>
    <xf numFmtId="0" fontId="13" fillId="0" borderId="7" xfId="2" applyBorder="1" applyProtection="1"/>
    <xf numFmtId="0" fontId="10" fillId="3" borderId="1" xfId="2" applyFont="1" applyFill="1" applyBorder="1" applyAlignment="1" applyProtection="1">
      <alignment horizontal="center" vertical="center"/>
    </xf>
    <xf numFmtId="0" fontId="13" fillId="0" borderId="2" xfId="2" applyBorder="1" applyAlignment="1" applyProtection="1">
      <alignment horizontal="center" vertical="center"/>
    </xf>
    <xf numFmtId="0" fontId="13" fillId="0" borderId="3" xfId="2" applyBorder="1" applyAlignment="1" applyProtection="1">
      <alignment horizontal="center" vertical="center"/>
    </xf>
    <xf numFmtId="0" fontId="10" fillId="3" borderId="2" xfId="2" applyFont="1" applyFill="1" applyBorder="1" applyAlignment="1" applyProtection="1">
      <alignment vertical="center"/>
    </xf>
    <xf numFmtId="0" fontId="10" fillId="0" borderId="2" xfId="0" applyFont="1" applyBorder="1" applyAlignment="1">
      <alignment vertical="center"/>
    </xf>
    <xf numFmtId="0" fontId="10" fillId="3" borderId="1" xfId="2" applyFont="1" applyFill="1" applyBorder="1" applyAlignment="1">
      <alignment horizontal="left" vertical="center"/>
      <protection locked="0"/>
    </xf>
    <xf numFmtId="0" fontId="13" fillId="0" borderId="2" xfId="2" applyBorder="1" applyAlignment="1">
      <alignment vertical="center"/>
      <protection locked="0"/>
    </xf>
    <xf numFmtId="0" fontId="13" fillId="0" borderId="3" xfId="2" applyBorder="1" applyAlignment="1">
      <alignment vertical="center"/>
      <protection locked="0"/>
    </xf>
    <xf numFmtId="0" fontId="13" fillId="3" borderId="1" xfId="2" applyFill="1" applyBorder="1" applyAlignment="1">
      <alignment vertical="center"/>
      <protection locked="0"/>
    </xf>
    <xf numFmtId="0" fontId="13" fillId="3" borderId="2" xfId="2" applyFill="1" applyBorder="1" applyAlignment="1">
      <alignment vertical="center"/>
      <protection locked="0"/>
    </xf>
    <xf numFmtId="0" fontId="13" fillId="3" borderId="3" xfId="2" applyFill="1" applyBorder="1" applyAlignment="1">
      <alignment vertical="center"/>
      <protection locked="0"/>
    </xf>
    <xf numFmtId="0" fontId="22" fillId="3" borderId="0" xfId="2" applyFont="1" applyFill="1" applyAlignment="1" applyProtection="1">
      <alignment horizontal="right" vertical="center" wrapText="1"/>
    </xf>
    <xf numFmtId="0" fontId="10" fillId="0" borderId="0" xfId="2" applyFont="1" applyAlignment="1" applyProtection="1">
      <alignment horizontal="right" wrapText="1"/>
    </xf>
    <xf numFmtId="10" fontId="10" fillId="0" borderId="2" xfId="2" applyNumberFormat="1" applyFont="1" applyBorder="1" applyAlignment="1" applyProtection="1">
      <alignment horizontal="left" wrapText="1"/>
    </xf>
    <xf numFmtId="0" fontId="13" fillId="0" borderId="2" xfId="2" applyBorder="1" applyAlignment="1" applyProtection="1">
      <alignment wrapText="1"/>
    </xf>
    <xf numFmtId="0" fontId="13" fillId="0" borderId="3" xfId="2" applyBorder="1" applyAlignment="1" applyProtection="1">
      <alignment wrapText="1"/>
    </xf>
    <xf numFmtId="0" fontId="6" fillId="3" borderId="0" xfId="2" applyFont="1" applyFill="1" applyAlignment="1" applyProtection="1">
      <alignment vertical="center" wrapText="1"/>
    </xf>
    <xf numFmtId="0" fontId="13" fillId="0" borderId="0" xfId="2" applyAlignment="1">
      <alignment vertical="center" wrapText="1"/>
      <protection locked="0"/>
    </xf>
    <xf numFmtId="0" fontId="13" fillId="0" borderId="0" xfId="2" applyAlignment="1" applyProtection="1">
      <alignment wrapText="1"/>
    </xf>
    <xf numFmtId="0" fontId="13" fillId="0" borderId="0" xfId="2" applyAlignment="1">
      <alignment wrapText="1"/>
      <protection locked="0"/>
    </xf>
    <xf numFmtId="0" fontId="22" fillId="3" borderId="0" xfId="2" applyFont="1" applyFill="1" applyAlignment="1" applyProtection="1">
      <alignment vertical="center"/>
    </xf>
    <xf numFmtId="0" fontId="13" fillId="0" borderId="0" xfId="2" applyProtection="1"/>
    <xf numFmtId="0" fontId="6" fillId="3" borderId="21" xfId="2" applyFont="1" applyFill="1" applyBorder="1" applyAlignment="1">
      <alignment horizontal="center" wrapText="1"/>
      <protection locked="0"/>
    </xf>
    <xf numFmtId="0" fontId="6" fillId="0" borderId="22" xfId="2" applyFont="1" applyBorder="1" applyAlignment="1">
      <alignment horizontal="center" wrapText="1"/>
      <protection locked="0"/>
    </xf>
    <xf numFmtId="0" fontId="6" fillId="0" borderId="23" xfId="2" applyFont="1" applyBorder="1" applyAlignment="1">
      <alignment horizontal="center" wrapText="1"/>
      <protection locked="0"/>
    </xf>
    <xf numFmtId="0" fontId="10" fillId="3" borderId="0" xfId="2" applyFont="1" applyFill="1" applyAlignment="1" applyProtection="1">
      <alignment vertical="center" wrapText="1"/>
    </xf>
    <xf numFmtId="0" fontId="24" fillId="0" borderId="0" xfId="2" applyFont="1" applyAlignment="1">
      <alignment vertical="center" wrapText="1"/>
      <protection locked="0"/>
    </xf>
    <xf numFmtId="0" fontId="23" fillId="0" borderId="0" xfId="2" applyFont="1" applyAlignment="1">
      <alignment vertical="center" wrapText="1"/>
      <protection locked="0"/>
    </xf>
    <xf numFmtId="0" fontId="25" fillId="0" borderId="0" xfId="2" applyFont="1" applyAlignment="1">
      <alignment wrapText="1"/>
      <protection locked="0"/>
    </xf>
    <xf numFmtId="0" fontId="23" fillId="3" borderId="0" xfId="2" applyFont="1" applyFill="1" applyAlignment="1" applyProtection="1">
      <alignment vertical="center" wrapText="1"/>
    </xf>
    <xf numFmtId="0" fontId="24" fillId="3" borderId="0" xfId="2" applyFont="1" applyFill="1" applyAlignment="1" applyProtection="1">
      <alignment wrapText="1"/>
    </xf>
    <xf numFmtId="0" fontId="6" fillId="3" borderId="0" xfId="0" applyFont="1" applyFill="1" applyAlignment="1">
      <alignment horizontal="center" vertical="center"/>
    </xf>
    <xf numFmtId="0" fontId="0" fillId="0" borderId="2"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8" xfId="0" applyBorder="1" applyAlignment="1">
      <alignment vertical="center"/>
    </xf>
    <xf numFmtId="0" fontId="0" fillId="0" borderId="12" xfId="0" applyBorder="1" applyAlignment="1">
      <alignment vertical="center"/>
    </xf>
    <xf numFmtId="14" fontId="0" fillId="3" borderId="10" xfId="0" applyNumberFormat="1" applyFill="1" applyBorder="1" applyAlignment="1">
      <alignment horizontal="left" vertical="center"/>
    </xf>
    <xf numFmtId="0" fontId="0" fillId="0" borderId="10" xfId="0" applyBorder="1" applyAlignment="1">
      <alignment horizontal="left" vertical="center"/>
    </xf>
    <xf numFmtId="14" fontId="0" fillId="3" borderId="9" xfId="0" applyNumberFormat="1" applyFill="1" applyBorder="1" applyAlignment="1">
      <alignment horizontal="left" vertical="center"/>
    </xf>
    <xf numFmtId="0" fontId="0" fillId="0" borderId="9" xfId="0" applyBorder="1" applyAlignment="1">
      <alignment horizontal="left" vertical="center"/>
    </xf>
    <xf numFmtId="0" fontId="0" fillId="3" borderId="23" xfId="0" applyFill="1" applyBorder="1" applyAlignment="1">
      <alignment horizontal="left" vertical="center"/>
    </xf>
    <xf numFmtId="0" fontId="0" fillId="3" borderId="8" xfId="0" applyFill="1" applyBorder="1" applyAlignment="1">
      <alignment horizontal="left" vertical="center"/>
    </xf>
    <xf numFmtId="0" fontId="0" fillId="3" borderId="22" xfId="0" applyFill="1" applyBorder="1" applyAlignment="1">
      <alignment horizontal="center" vertical="center"/>
    </xf>
    <xf numFmtId="0" fontId="0" fillId="0" borderId="22" xfId="0" applyBorder="1" applyAlignment="1">
      <alignment horizontal="center" vertical="center"/>
    </xf>
    <xf numFmtId="0" fontId="0" fillId="3" borderId="21" xfId="0" applyFill="1" applyBorder="1" applyAlignment="1">
      <alignment horizontal="center" vertical="center"/>
    </xf>
    <xf numFmtId="0" fontId="0" fillId="0" borderId="6" xfId="0" applyBorder="1" applyAlignment="1">
      <alignment horizontal="center" vertical="center"/>
    </xf>
    <xf numFmtId="0" fontId="0" fillId="3" borderId="22" xfId="0" applyFill="1" applyBorder="1" applyAlignment="1">
      <alignment horizontal="left" vertical="center"/>
    </xf>
    <xf numFmtId="0" fontId="0" fillId="0" borderId="7" xfId="0" applyBorder="1" applyAlignment="1">
      <alignment horizontal="left" vertical="center"/>
    </xf>
    <xf numFmtId="0" fontId="0" fillId="0" borderId="7" xfId="0" applyBorder="1" applyAlignment="1">
      <alignment horizontal="center" vertical="center"/>
    </xf>
    <xf numFmtId="0" fontId="58" fillId="14" borderId="1" xfId="0" applyFont="1" applyFill="1" applyBorder="1" applyAlignment="1">
      <alignment horizontal="left" vertical="center" wrapText="1"/>
    </xf>
    <xf numFmtId="0" fontId="58" fillId="14" borderId="2" xfId="0" applyFont="1" applyFill="1" applyBorder="1" applyAlignment="1">
      <alignment horizontal="left" vertical="center" wrapText="1"/>
    </xf>
    <xf numFmtId="0" fontId="58" fillId="14" borderId="3" xfId="0" applyFont="1" applyFill="1" applyBorder="1" applyAlignment="1">
      <alignment horizontal="left" vertical="center" wrapText="1"/>
    </xf>
    <xf numFmtId="0" fontId="58" fillId="14" borderId="1" xfId="0" applyFont="1" applyFill="1" applyBorder="1" applyAlignment="1">
      <alignment horizontal="left" vertical="center"/>
    </xf>
    <xf numFmtId="0" fontId="58" fillId="14" borderId="2" xfId="0" applyFont="1" applyFill="1" applyBorder="1" applyAlignment="1">
      <alignment horizontal="left" vertical="center"/>
    </xf>
    <xf numFmtId="0" fontId="58" fillId="14" borderId="3" xfId="0" applyFont="1" applyFill="1" applyBorder="1" applyAlignment="1">
      <alignment horizontal="left" vertical="center"/>
    </xf>
    <xf numFmtId="0" fontId="59" fillId="13" borderId="0" xfId="0" applyFont="1" applyFill="1" applyAlignment="1">
      <alignment horizontal="center" vertical="center"/>
    </xf>
    <xf numFmtId="0" fontId="0" fillId="0" borderId="0" xfId="0"/>
    <xf numFmtId="0" fontId="59" fillId="3" borderId="0" xfId="0" applyFont="1" applyFill="1" applyAlignment="1">
      <alignment horizontal="center" vertical="center"/>
    </xf>
    <xf numFmtId="0" fontId="58" fillId="12" borderId="1" xfId="0" applyFont="1" applyFill="1" applyBorder="1" applyAlignment="1">
      <alignment horizontal="left" vertical="center"/>
    </xf>
    <xf numFmtId="0" fontId="58" fillId="12" borderId="2" xfId="0" applyFont="1" applyFill="1" applyBorder="1" applyAlignment="1">
      <alignment horizontal="left" vertical="center"/>
    </xf>
    <xf numFmtId="0" fontId="58" fillId="12" borderId="3" xfId="0" applyFont="1" applyFill="1" applyBorder="1" applyAlignment="1">
      <alignment horizontal="left" vertical="center"/>
    </xf>
    <xf numFmtId="0" fontId="60" fillId="12" borderId="1" xfId="0" applyFont="1" applyFill="1" applyBorder="1" applyAlignment="1">
      <alignment horizontal="left" vertical="center"/>
    </xf>
    <xf numFmtId="0" fontId="60" fillId="12" borderId="2" xfId="0" applyFont="1" applyFill="1" applyBorder="1" applyAlignment="1">
      <alignment horizontal="left" vertical="center"/>
    </xf>
    <xf numFmtId="0" fontId="60" fillId="12" borderId="3" xfId="0" applyFont="1" applyFill="1" applyBorder="1" applyAlignment="1">
      <alignment horizontal="left" vertical="center"/>
    </xf>
    <xf numFmtId="0" fontId="16" fillId="3" borderId="0" xfId="2" applyFont="1" applyFill="1" applyAlignment="1">
      <alignment vertical="center"/>
      <protection locked="0"/>
    </xf>
    <xf numFmtId="0" fontId="0" fillId="0" borderId="0" xfId="0" applyAlignment="1">
      <alignment vertical="center"/>
    </xf>
    <xf numFmtId="0" fontId="16" fillId="3" borderId="0" xfId="2" applyFont="1" applyFill="1" applyAlignment="1">
      <alignment horizontal="left" vertical="center"/>
      <protection locked="0"/>
    </xf>
    <xf numFmtId="0" fontId="0" fillId="0" borderId="0" xfId="0" applyAlignment="1">
      <alignment horizontal="left" vertical="center"/>
    </xf>
    <xf numFmtId="164" fontId="16" fillId="10" borderId="9" xfId="2" applyNumberFormat="1" applyFont="1" applyFill="1" applyBorder="1" applyAlignment="1" applyProtection="1">
      <alignment horizontal="center" vertical="center"/>
      <protection locked="0" hidden="1"/>
    </xf>
    <xf numFmtId="0" fontId="16" fillId="3" borderId="14" xfId="2" applyFont="1" applyFill="1" applyBorder="1" applyAlignment="1" applyProtection="1">
      <alignment horizontal="left" vertical="center"/>
    </xf>
    <xf numFmtId="0" fontId="16" fillId="5" borderId="14" xfId="2" applyFont="1" applyFill="1" applyBorder="1" applyAlignment="1" applyProtection="1">
      <alignment horizontal="center" vertical="center"/>
      <protection hidden="1"/>
    </xf>
    <xf numFmtId="0" fontId="33" fillId="5" borderId="14" xfId="2" applyFont="1" applyFill="1" applyBorder="1" applyAlignment="1" applyProtection="1">
      <alignment horizontal="left" vertical="center"/>
    </xf>
    <xf numFmtId="167" fontId="18" fillId="5" borderId="15" xfId="2" applyNumberFormat="1" applyFont="1" applyFill="1" applyBorder="1" applyAlignment="1" applyProtection="1">
      <alignment horizontal="center" vertical="center" shrinkToFit="1"/>
    </xf>
    <xf numFmtId="167" fontId="18" fillId="5" borderId="10" xfId="2" applyNumberFormat="1" applyFont="1" applyFill="1" applyBorder="1" applyAlignment="1" applyProtection="1">
      <alignment horizontal="center" vertical="center" shrinkToFit="1"/>
    </xf>
    <xf numFmtId="167" fontId="18" fillId="5" borderId="16" xfId="2" applyNumberFormat="1" applyFont="1" applyFill="1" applyBorder="1" applyAlignment="1" applyProtection="1">
      <alignment horizontal="center" vertical="center" shrinkToFit="1"/>
    </xf>
    <xf numFmtId="0" fontId="34" fillId="5" borderId="14" xfId="2" applyFont="1" applyFill="1" applyBorder="1" applyAlignment="1" applyProtection="1">
      <alignment horizontal="center" vertical="center"/>
    </xf>
    <xf numFmtId="0" fontId="33" fillId="5" borderId="14" xfId="2" applyFont="1" applyFill="1" applyBorder="1" applyAlignment="1" applyProtection="1">
      <alignment horizontal="center" vertical="center"/>
    </xf>
    <xf numFmtId="0" fontId="34" fillId="3" borderId="15" xfId="2" applyFont="1" applyFill="1" applyBorder="1" applyAlignment="1" applyProtection="1">
      <alignment horizontal="left" vertical="center"/>
    </xf>
    <xf numFmtId="0" fontId="34" fillId="3" borderId="10" xfId="2" applyFont="1" applyFill="1" applyBorder="1" applyAlignment="1" applyProtection="1">
      <alignment horizontal="left" vertical="center"/>
    </xf>
    <xf numFmtId="44" fontId="16" fillId="10" borderId="15" xfId="2" applyNumberFormat="1" applyFont="1" applyFill="1" applyBorder="1" applyAlignment="1">
      <alignment horizontal="center" vertical="center" shrinkToFit="1"/>
      <protection locked="0"/>
    </xf>
    <xf numFmtId="44" fontId="16" fillId="0" borderId="10" xfId="0" applyNumberFormat="1" applyFont="1" applyBorder="1" applyAlignment="1">
      <alignment horizontal="center" vertical="center" shrinkToFit="1"/>
    </xf>
    <xf numFmtId="44" fontId="16" fillId="0" borderId="16" xfId="0" applyNumberFormat="1" applyFont="1" applyBorder="1" applyAlignment="1">
      <alignment horizontal="center" vertical="center" shrinkToFit="1"/>
    </xf>
    <xf numFmtId="168" fontId="16" fillId="10" borderId="15" xfId="2" applyNumberFormat="1" applyFont="1" applyFill="1" applyBorder="1" applyAlignment="1">
      <alignment horizontal="right" vertical="center" shrinkToFit="1"/>
      <protection locked="0"/>
    </xf>
    <xf numFmtId="0" fontId="16" fillId="0" borderId="10" xfId="0" applyFont="1" applyBorder="1" applyAlignment="1">
      <alignment horizontal="right" vertical="center" shrinkToFit="1"/>
    </xf>
    <xf numFmtId="0" fontId="16" fillId="0" borderId="16" xfId="0" applyFont="1" applyBorder="1" applyAlignment="1">
      <alignment horizontal="right" vertical="center" shrinkToFit="1"/>
    </xf>
    <xf numFmtId="167" fontId="65" fillId="5" borderId="15" xfId="7" applyNumberFormat="1" applyFont="1" applyFill="1" applyBorder="1" applyAlignment="1" applyProtection="1">
      <alignment horizontal="center" vertical="center" shrinkToFit="1"/>
      <protection locked="0"/>
    </xf>
    <xf numFmtId="167" fontId="66" fillId="0" borderId="10" xfId="7" applyNumberFormat="1" applyFont="1" applyBorder="1" applyAlignment="1">
      <alignment horizontal="center" vertical="center" shrinkToFit="1"/>
    </xf>
    <xf numFmtId="167" fontId="66" fillId="0" borderId="16" xfId="7" applyNumberFormat="1" applyFont="1" applyBorder="1" applyAlignment="1">
      <alignment horizontal="center" vertical="center" shrinkToFit="1"/>
    </xf>
    <xf numFmtId="0" fontId="16" fillId="3" borderId="27" xfId="2" applyFont="1" applyFill="1" applyBorder="1" applyAlignment="1" applyProtection="1">
      <alignment horizontal="left" vertical="center"/>
    </xf>
    <xf numFmtId="0" fontId="16" fillId="3" borderId="25" xfId="2" applyFont="1" applyFill="1" applyBorder="1" applyAlignment="1" applyProtection="1">
      <alignment horizontal="left" vertical="center"/>
    </xf>
    <xf numFmtId="0" fontId="0" fillId="0" borderId="26" xfId="0" applyBorder="1"/>
    <xf numFmtId="0" fontId="16" fillId="3" borderId="28" xfId="2" applyFont="1" applyFill="1" applyBorder="1" applyAlignment="1" applyProtection="1">
      <alignment horizontal="left" vertical="center"/>
    </xf>
    <xf numFmtId="0" fontId="16" fillId="3" borderId="0" xfId="2" applyFont="1" applyFill="1" applyAlignment="1" applyProtection="1">
      <alignment horizontal="left" vertical="center"/>
    </xf>
    <xf numFmtId="0" fontId="0" fillId="0" borderId="29" xfId="0" applyBorder="1"/>
    <xf numFmtId="169" fontId="65" fillId="3" borderId="9" xfId="2" applyNumberFormat="1" applyFont="1" applyFill="1" applyBorder="1" applyAlignment="1" applyProtection="1">
      <alignment horizontal="center" vertical="center"/>
    </xf>
    <xf numFmtId="0" fontId="66" fillId="0" borderId="20" xfId="0" applyFont="1" applyBorder="1"/>
    <xf numFmtId="0" fontId="16" fillId="3" borderId="15" xfId="2" applyFont="1" applyFill="1" applyBorder="1" applyAlignment="1" applyProtection="1">
      <alignment horizontal="left" vertical="center" shrinkToFit="1"/>
    </xf>
    <xf numFmtId="0" fontId="16" fillId="3" borderId="10" xfId="2" applyFont="1" applyFill="1" applyBorder="1" applyAlignment="1" applyProtection="1">
      <alignment horizontal="left" vertical="center" shrinkToFit="1"/>
    </xf>
    <xf numFmtId="0" fontId="0" fillId="0" borderId="16" xfId="0" applyBorder="1" applyAlignment="1">
      <alignment vertical="center" shrinkToFit="1"/>
    </xf>
    <xf numFmtId="0" fontId="16" fillId="5" borderId="15" xfId="2" applyFont="1" applyFill="1" applyBorder="1" applyAlignment="1" applyProtection="1">
      <alignment horizontal="center" vertical="center"/>
      <protection hidden="1"/>
    </xf>
    <xf numFmtId="0" fontId="16" fillId="5" borderId="16" xfId="2" applyFont="1" applyFill="1" applyBorder="1" applyAlignment="1" applyProtection="1">
      <alignment horizontal="center" vertical="center"/>
      <protection hidden="1"/>
    </xf>
    <xf numFmtId="0" fontId="10" fillId="3" borderId="14" xfId="2" applyFont="1" applyFill="1" applyBorder="1" applyAlignment="1" applyProtection="1">
      <alignment horizontal="left" vertical="center"/>
    </xf>
    <xf numFmtId="0" fontId="33" fillId="5" borderId="14" xfId="2" applyFont="1" applyFill="1" applyBorder="1" applyAlignment="1" applyProtection="1">
      <alignment horizontal="center" vertical="center"/>
      <protection hidden="1"/>
    </xf>
    <xf numFmtId="0" fontId="16" fillId="5" borderId="9" xfId="2" applyFont="1" applyFill="1" applyBorder="1" applyAlignment="1">
      <alignment horizontal="center" vertical="center"/>
      <protection locked="0"/>
    </xf>
    <xf numFmtId="166" fontId="16" fillId="5" borderId="9" xfId="2" applyNumberFormat="1" applyFont="1" applyFill="1" applyBorder="1" applyAlignment="1" applyProtection="1">
      <alignment horizontal="center" vertical="center"/>
      <protection hidden="1"/>
    </xf>
    <xf numFmtId="0" fontId="12" fillId="10" borderId="9" xfId="2" applyFont="1" applyFill="1" applyBorder="1" applyAlignment="1" applyProtection="1">
      <alignment horizontal="left" vertical="center" shrinkToFit="1"/>
      <protection hidden="1"/>
    </xf>
    <xf numFmtId="0" fontId="12" fillId="7" borderId="9" xfId="2" applyFont="1" applyFill="1" applyBorder="1" applyAlignment="1">
      <alignment horizontal="left" vertical="center"/>
      <protection locked="0"/>
    </xf>
    <xf numFmtId="0" fontId="12" fillId="3" borderId="0" xfId="2" applyFont="1" applyFill="1" applyAlignment="1" applyProtection="1">
      <alignment horizontal="right" vertical="center" textRotation="90"/>
    </xf>
    <xf numFmtId="0" fontId="6" fillId="3" borderId="0" xfId="2" applyFont="1" applyFill="1" applyAlignment="1" applyProtection="1">
      <alignment horizontal="center" vertical="center" wrapText="1"/>
    </xf>
    <xf numFmtId="0" fontId="28" fillId="3" borderId="0" xfId="2" applyFont="1" applyFill="1" applyAlignment="1" applyProtection="1">
      <alignment horizontal="center" vertical="center"/>
    </xf>
    <xf numFmtId="0" fontId="16" fillId="10" borderId="9" xfId="2" applyFont="1" applyFill="1" applyBorder="1" applyAlignment="1" applyProtection="1">
      <alignment horizontal="center" vertical="center"/>
      <protection hidden="1"/>
    </xf>
    <xf numFmtId="0" fontId="16" fillId="10" borderId="9" xfId="2" applyFont="1" applyFill="1" applyBorder="1" applyAlignment="1" applyProtection="1">
      <alignment horizontal="left" vertical="center" shrinkToFit="1"/>
      <protection hidden="1"/>
    </xf>
    <xf numFmtId="0" fontId="0" fillId="0" borderId="9" xfId="0" applyBorder="1" applyAlignment="1">
      <alignment vertical="center" shrinkToFit="1"/>
    </xf>
    <xf numFmtId="0" fontId="12" fillId="10" borderId="9" xfId="2" applyFont="1" applyFill="1" applyBorder="1" applyAlignment="1" applyProtection="1">
      <alignment horizontal="center" vertical="center" shrinkToFit="1"/>
      <protection hidden="1"/>
    </xf>
    <xf numFmtId="0" fontId="0" fillId="0" borderId="9" xfId="0" applyBorder="1" applyAlignment="1">
      <alignment horizontal="center" vertical="center" shrinkToFit="1"/>
    </xf>
    <xf numFmtId="0" fontId="16" fillId="3" borderId="0" xfId="2" applyFont="1" applyFill="1" applyAlignment="1" applyProtection="1">
      <alignment vertical="center" shrinkToFit="1"/>
    </xf>
    <xf numFmtId="0" fontId="0" fillId="0" borderId="0" xfId="0" applyAlignment="1">
      <alignment vertical="center" shrinkToFit="1"/>
    </xf>
    <xf numFmtId="164" fontId="16" fillId="3" borderId="0" xfId="2" applyNumberFormat="1" applyFont="1" applyFill="1" applyAlignment="1" applyProtection="1">
      <alignment horizontal="right" vertical="center" shrinkToFit="1"/>
    </xf>
    <xf numFmtId="0" fontId="0" fillId="0" borderId="0" xfId="0" applyAlignment="1">
      <alignment horizontal="right" vertical="center" shrinkToFit="1"/>
    </xf>
    <xf numFmtId="1" fontId="34" fillId="17" borderId="9" xfId="2" applyNumberFormat="1" applyFont="1" applyFill="1" applyBorder="1" applyAlignment="1" applyProtection="1">
      <alignment horizontal="center" vertical="center"/>
    </xf>
    <xf numFmtId="0" fontId="34" fillId="17" borderId="9" xfId="2" applyFont="1" applyFill="1" applyBorder="1" applyAlignment="1" applyProtection="1">
      <alignment horizontal="center" vertical="center"/>
    </xf>
    <xf numFmtId="0" fontId="34" fillId="18" borderId="9" xfId="2" applyFont="1" applyFill="1" applyBorder="1" applyAlignment="1" applyProtection="1">
      <alignment horizontal="center" vertical="center"/>
    </xf>
    <xf numFmtId="0" fontId="34" fillId="5" borderId="14" xfId="2" applyFont="1" applyFill="1" applyBorder="1" applyAlignment="1" applyProtection="1">
      <alignment horizontal="center"/>
    </xf>
    <xf numFmtId="0" fontId="33" fillId="5" borderId="14" xfId="2" applyFont="1" applyFill="1" applyBorder="1" applyAlignment="1" applyProtection="1">
      <alignment horizontal="left"/>
    </xf>
    <xf numFmtId="0" fontId="35" fillId="5" borderId="14" xfId="2" applyFont="1" applyFill="1" applyBorder="1" applyAlignment="1" applyProtection="1">
      <alignment horizontal="center" shrinkToFit="1"/>
    </xf>
    <xf numFmtId="0" fontId="33" fillId="5" borderId="14" xfId="2" applyFont="1" applyFill="1" applyBorder="1" applyAlignment="1" applyProtection="1">
      <alignment horizontal="right" vertical="center"/>
    </xf>
    <xf numFmtId="0" fontId="33" fillId="5" borderId="15" xfId="2" applyFont="1" applyFill="1" applyBorder="1" applyAlignment="1" applyProtection="1">
      <alignment horizontal="center" vertical="center"/>
    </xf>
    <xf numFmtId="0" fontId="33" fillId="5" borderId="16" xfId="2" applyFont="1" applyFill="1" applyBorder="1" applyAlignment="1" applyProtection="1">
      <alignment horizontal="center" vertical="center"/>
    </xf>
    <xf numFmtId="0" fontId="16" fillId="0" borderId="25" xfId="2" applyFont="1" applyBorder="1" applyAlignment="1">
      <alignment horizontal="center" vertical="center"/>
      <protection locked="0"/>
    </xf>
    <xf numFmtId="0" fontId="33" fillId="5" borderId="14" xfId="2" applyFont="1" applyFill="1" applyBorder="1" applyAlignment="1" applyProtection="1">
      <alignment horizontal="left" vertical="center" wrapText="1"/>
    </xf>
    <xf numFmtId="0" fontId="35" fillId="5" borderId="14" xfId="2" applyFont="1" applyFill="1" applyBorder="1" applyAlignment="1" applyProtection="1">
      <alignment horizontal="center" vertical="center" shrinkToFit="1"/>
    </xf>
    <xf numFmtId="0" fontId="16" fillId="5" borderId="14" xfId="2" applyFont="1" applyFill="1" applyBorder="1" applyAlignment="1" applyProtection="1">
      <alignment horizontal="center" vertical="center"/>
    </xf>
    <xf numFmtId="0" fontId="16" fillId="5" borderId="15" xfId="2" applyFont="1" applyFill="1" applyBorder="1" applyAlignment="1" applyProtection="1">
      <alignment horizontal="center" vertical="center"/>
    </xf>
    <xf numFmtId="0" fontId="25" fillId="0" borderId="16" xfId="2" applyFont="1" applyBorder="1" applyAlignment="1" applyProtection="1">
      <alignment horizontal="center" vertical="center"/>
    </xf>
    <xf numFmtId="44" fontId="33" fillId="6" borderId="25" xfId="2" applyNumberFormat="1" applyFont="1" applyFill="1" applyBorder="1" applyAlignment="1" applyProtection="1">
      <alignment horizontal="right" vertical="center" shrinkToFit="1"/>
    </xf>
    <xf numFmtId="44" fontId="0" fillId="6" borderId="25" xfId="0" applyNumberFormat="1" applyFill="1" applyBorder="1" applyAlignment="1">
      <alignment vertical="center" shrinkToFit="1"/>
    </xf>
    <xf numFmtId="44" fontId="0" fillId="6" borderId="26" xfId="0" applyNumberFormat="1" applyFill="1" applyBorder="1" applyAlignment="1">
      <alignment vertical="center" shrinkToFit="1"/>
    </xf>
    <xf numFmtId="0" fontId="33" fillId="3" borderId="25" xfId="2" applyFont="1" applyFill="1" applyBorder="1" applyAlignment="1" applyProtection="1">
      <alignment horizontal="right" vertical="center"/>
    </xf>
    <xf numFmtId="0" fontId="0" fillId="0" borderId="25" xfId="0" applyBorder="1" applyAlignment="1">
      <alignment horizontal="right" vertical="center"/>
    </xf>
    <xf numFmtId="0" fontId="16" fillId="3" borderId="15" xfId="2" applyFont="1" applyFill="1" applyBorder="1" applyAlignment="1" applyProtection="1">
      <alignment horizontal="left" vertical="center"/>
    </xf>
    <xf numFmtId="0" fontId="0" fillId="0" borderId="16" xfId="0" applyBorder="1" applyAlignment="1">
      <alignment horizontal="left" vertical="center"/>
    </xf>
    <xf numFmtId="44" fontId="16" fillId="10" borderId="15" xfId="2" applyNumberFormat="1" applyFont="1" applyFill="1" applyBorder="1" applyAlignment="1" applyProtection="1">
      <alignment horizontal="left" vertical="center" shrinkToFit="1"/>
    </xf>
    <xf numFmtId="44" fontId="0" fillId="10" borderId="10" xfId="0" applyNumberFormat="1" applyFill="1" applyBorder="1" applyAlignment="1">
      <alignment vertical="center" shrinkToFit="1"/>
    </xf>
    <xf numFmtId="44" fontId="0" fillId="10" borderId="16" xfId="0" applyNumberFormat="1" applyFill="1" applyBorder="1" applyAlignment="1">
      <alignment vertical="center" shrinkToFit="1"/>
    </xf>
    <xf numFmtId="0" fontId="16" fillId="10" borderId="9" xfId="2" applyFont="1" applyFill="1" applyBorder="1" applyAlignment="1" applyProtection="1">
      <alignment horizontal="left" vertical="center" shrinkToFit="1"/>
      <protection locked="0" hidden="1"/>
    </xf>
    <xf numFmtId="0" fontId="16" fillId="3" borderId="0" xfId="2" applyFont="1" applyFill="1" applyAlignment="1" applyProtection="1">
      <alignment horizontal="right" vertical="center"/>
    </xf>
    <xf numFmtId="44" fontId="33" fillId="6" borderId="25" xfId="2" applyNumberFormat="1" applyFont="1" applyFill="1" applyBorder="1" applyAlignment="1" applyProtection="1">
      <alignment horizontal="right" vertical="center"/>
    </xf>
    <xf numFmtId="44" fontId="0" fillId="6" borderId="25" xfId="0" applyNumberFormat="1" applyFill="1" applyBorder="1" applyAlignment="1">
      <alignment vertical="center"/>
    </xf>
    <xf numFmtId="44" fontId="0" fillId="6" borderId="26" xfId="0" applyNumberFormat="1" applyFill="1" applyBorder="1" applyAlignment="1">
      <alignment vertical="center"/>
    </xf>
    <xf numFmtId="0" fontId="34" fillId="3" borderId="0" xfId="2" applyFont="1" applyFill="1" applyAlignment="1" applyProtection="1">
      <alignment horizontal="right" vertical="center"/>
    </xf>
    <xf numFmtId="0" fontId="0" fillId="0" borderId="0" xfId="0" applyAlignment="1">
      <alignment horizontal="right" vertical="center"/>
    </xf>
    <xf numFmtId="44" fontId="18" fillId="5" borderId="15" xfId="2" applyNumberFormat="1" applyFont="1" applyFill="1" applyBorder="1" applyAlignment="1" applyProtection="1">
      <alignment horizontal="center" vertical="center" shrinkToFit="1"/>
    </xf>
    <xf numFmtId="44" fontId="0" fillId="0" borderId="10" xfId="0" applyNumberFormat="1" applyBorder="1" applyAlignment="1">
      <alignment vertical="center"/>
    </xf>
    <xf numFmtId="44" fontId="0" fillId="0" borderId="16" xfId="0" applyNumberFormat="1" applyBorder="1" applyAlignment="1">
      <alignment vertical="center"/>
    </xf>
    <xf numFmtId="167" fontId="16" fillId="5" borderId="15" xfId="2" applyNumberFormat="1" applyFont="1" applyFill="1" applyBorder="1" applyAlignment="1" applyProtection="1">
      <alignment horizontal="center" vertical="center" shrinkToFit="1"/>
    </xf>
    <xf numFmtId="0" fontId="16" fillId="0" borderId="10" xfId="0" applyFont="1" applyBorder="1" applyAlignment="1">
      <alignment horizontal="center" vertical="center" shrinkToFit="1"/>
    </xf>
    <xf numFmtId="0" fontId="16" fillId="0" borderId="16" xfId="0" applyFont="1" applyBorder="1" applyAlignment="1">
      <alignment horizontal="center" vertical="center" shrinkToFit="1"/>
    </xf>
    <xf numFmtId="0" fontId="16" fillId="10" borderId="15" xfId="2" applyFont="1" applyFill="1" applyBorder="1" applyAlignment="1">
      <alignment horizontal="left" vertical="center"/>
      <protection locked="0"/>
    </xf>
    <xf numFmtId="0" fontId="16" fillId="10" borderId="10" xfId="2" applyFont="1" applyFill="1" applyBorder="1" applyAlignment="1">
      <alignment horizontal="left" vertical="center"/>
      <protection locked="0"/>
    </xf>
    <xf numFmtId="0" fontId="0" fillId="0" borderId="16" xfId="0" applyBorder="1"/>
    <xf numFmtId="0" fontId="34" fillId="5" borderId="15" xfId="2" applyFont="1" applyFill="1" applyBorder="1" applyAlignment="1" applyProtection="1">
      <alignment horizontal="left" vertical="center"/>
    </xf>
    <xf numFmtId="0" fontId="34" fillId="5" borderId="10" xfId="2" applyFont="1" applyFill="1" applyBorder="1" applyAlignment="1" applyProtection="1">
      <alignment horizontal="left" vertical="center"/>
    </xf>
    <xf numFmtId="0" fontId="34" fillId="5" borderId="15" xfId="2" applyFont="1" applyFill="1" applyBorder="1" applyAlignment="1" applyProtection="1">
      <alignment horizontal="center" vertical="center" shrinkToFit="1"/>
    </xf>
    <xf numFmtId="0" fontId="0" fillId="0" borderId="10" xfId="0" applyBorder="1" applyAlignment="1">
      <alignment horizontal="center" vertical="center" shrinkToFit="1"/>
    </xf>
    <xf numFmtId="0" fontId="0" fillId="0" borderId="16" xfId="0" applyBorder="1" applyAlignment="1">
      <alignment horizontal="center" vertical="center" shrinkToFit="1"/>
    </xf>
    <xf numFmtId="167" fontId="16" fillId="10" borderId="15" xfId="2" applyNumberFormat="1" applyFont="1" applyFill="1" applyBorder="1" applyAlignment="1">
      <alignment horizontal="center" vertical="center" shrinkToFit="1"/>
      <protection locked="0"/>
    </xf>
    <xf numFmtId="0" fontId="29" fillId="0" borderId="25" xfId="2" applyFont="1" applyBorder="1" applyAlignment="1" applyProtection="1">
      <alignment horizontal="center" vertical="center" wrapText="1" shrinkToFit="1"/>
    </xf>
    <xf numFmtId="0" fontId="62" fillId="0" borderId="25" xfId="2" applyFont="1" applyBorder="1" applyAlignment="1">
      <alignment horizontal="center" vertical="center" wrapText="1" shrinkToFit="1"/>
      <protection locked="0"/>
    </xf>
    <xf numFmtId="0" fontId="62" fillId="0" borderId="26" xfId="2" applyFont="1" applyBorder="1" applyAlignment="1">
      <alignment horizontal="center" vertical="center" wrapText="1" shrinkToFit="1"/>
      <protection locked="0"/>
    </xf>
    <xf numFmtId="0" fontId="62" fillId="0" borderId="0" xfId="2" applyFont="1" applyAlignment="1">
      <alignment horizontal="center" vertical="center" wrapText="1" shrinkToFit="1"/>
      <protection locked="0"/>
    </xf>
    <xf numFmtId="0" fontId="62" fillId="0" borderId="29" xfId="2" applyFont="1" applyBorder="1" applyAlignment="1">
      <alignment horizontal="center" vertical="center" wrapText="1" shrinkToFit="1"/>
      <protection locked="0"/>
    </xf>
    <xf numFmtId="0" fontId="29" fillId="3" borderId="0" xfId="2" applyFont="1" applyFill="1" applyAlignment="1" applyProtection="1">
      <alignment vertical="center" wrapText="1"/>
    </xf>
    <xf numFmtId="0" fontId="29" fillId="0" borderId="0" xfId="2" applyFont="1" applyAlignment="1">
      <alignment vertical="center" wrapText="1"/>
      <protection locked="0"/>
    </xf>
    <xf numFmtId="0" fontId="16" fillId="10" borderId="9" xfId="2" applyFont="1" applyFill="1" applyBorder="1" applyAlignment="1">
      <alignment horizontal="center" vertical="center"/>
      <protection locked="0"/>
    </xf>
    <xf numFmtId="0" fontId="16" fillId="10" borderId="9" xfId="2" applyFont="1" applyFill="1" applyBorder="1" applyAlignment="1" applyProtection="1">
      <alignment horizontal="center" vertical="center"/>
    </xf>
    <xf numFmtId="0" fontId="28" fillId="9" borderId="0" xfId="2" applyFont="1" applyFill="1" applyAlignment="1" applyProtection="1">
      <alignment horizontal="center" vertical="center"/>
    </xf>
    <xf numFmtId="0" fontId="16" fillId="3" borderId="0" xfId="2" applyFont="1" applyFill="1" applyAlignment="1" applyProtection="1">
      <alignment horizontal="left" vertical="center" wrapText="1"/>
    </xf>
    <xf numFmtId="0" fontId="16" fillId="3" borderId="14" xfId="2" applyFont="1" applyFill="1" applyBorder="1" applyAlignment="1" applyProtection="1">
      <alignment horizontal="center" vertical="center"/>
    </xf>
    <xf numFmtId="0" fontId="28" fillId="3" borderId="0" xfId="2" applyFont="1" applyFill="1" applyAlignment="1" applyProtection="1">
      <alignment horizontal="left" vertical="center" wrapText="1"/>
    </xf>
    <xf numFmtId="0" fontId="16" fillId="10" borderId="9" xfId="2" applyFont="1" applyFill="1" applyBorder="1" applyAlignment="1" applyProtection="1">
      <alignment horizontal="left" vertical="center"/>
      <protection locked="0" hidden="1"/>
    </xf>
    <xf numFmtId="0" fontId="16" fillId="11" borderId="27" xfId="2" applyFont="1" applyFill="1" applyBorder="1" applyAlignment="1">
      <alignment horizontal="center" vertical="center"/>
      <protection locked="0"/>
    </xf>
    <xf numFmtId="0" fontId="16" fillId="11" borderId="25" xfId="2" applyFont="1" applyFill="1" applyBorder="1" applyAlignment="1">
      <alignment horizontal="center" vertical="center"/>
      <protection locked="0"/>
    </xf>
    <xf numFmtId="0" fontId="12" fillId="3" borderId="0" xfId="2" applyFont="1" applyFill="1" applyAlignment="1" applyProtection="1">
      <alignment horizontal="center"/>
    </xf>
    <xf numFmtId="0" fontId="16" fillId="3" borderId="15" xfId="2" applyFont="1" applyFill="1" applyBorder="1" applyAlignment="1" applyProtection="1">
      <alignment horizontal="center" vertical="center"/>
    </xf>
    <xf numFmtId="0" fontId="16" fillId="3" borderId="10" xfId="2" applyFont="1" applyFill="1" applyBorder="1" applyAlignment="1" applyProtection="1">
      <alignment horizontal="center" vertical="center"/>
    </xf>
    <xf numFmtId="0" fontId="16" fillId="3" borderId="16" xfId="2" applyFont="1" applyFill="1" applyBorder="1" applyAlignment="1" applyProtection="1">
      <alignment horizontal="center" vertical="center"/>
    </xf>
    <xf numFmtId="167" fontId="16" fillId="3" borderId="14" xfId="2" applyNumberFormat="1" applyFont="1" applyFill="1" applyBorder="1" applyAlignment="1" applyProtection="1">
      <alignment horizontal="center" vertical="center"/>
    </xf>
    <xf numFmtId="0" fontId="28" fillId="3" borderId="0" xfId="2" applyFont="1" applyFill="1" applyAlignment="1" applyProtection="1">
      <alignment horizontal="right" vertical="center"/>
    </xf>
    <xf numFmtId="0" fontId="35" fillId="6" borderId="15" xfId="2" applyFont="1" applyFill="1" applyBorder="1" applyAlignment="1" applyProtection="1">
      <alignment horizontal="left" vertical="center"/>
    </xf>
    <xf numFmtId="0" fontId="0" fillId="0" borderId="10" xfId="0" applyBorder="1"/>
    <xf numFmtId="0" fontId="12" fillId="10" borderId="14" xfId="2" applyFont="1" applyFill="1" applyBorder="1" applyAlignment="1" applyProtection="1">
      <alignment horizontal="center" vertical="center"/>
    </xf>
    <xf numFmtId="0" fontId="16" fillId="10" borderId="9" xfId="2" applyFont="1" applyFill="1" applyBorder="1" applyAlignment="1" applyProtection="1">
      <alignment vertical="center" shrinkToFit="1"/>
    </xf>
    <xf numFmtId="0" fontId="0" fillId="0" borderId="9" xfId="0" applyBorder="1" applyAlignment="1">
      <alignment shrinkToFit="1"/>
    </xf>
    <xf numFmtId="0" fontId="25" fillId="3" borderId="27" xfId="2" applyFont="1" applyFill="1" applyBorder="1" applyAlignment="1" applyProtection="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35" fillId="5" borderId="14" xfId="2" applyFont="1" applyFill="1" applyBorder="1" applyAlignment="1" applyProtection="1">
      <alignment horizontal="center" vertical="center"/>
    </xf>
    <xf numFmtId="0" fontId="10" fillId="3" borderId="15" xfId="2" applyFont="1" applyFill="1" applyBorder="1" applyAlignment="1" applyProtection="1">
      <alignment horizontal="center" vertical="center"/>
    </xf>
    <xf numFmtId="0" fontId="10" fillId="3" borderId="10" xfId="2" applyFont="1" applyFill="1" applyBorder="1" applyAlignment="1" applyProtection="1">
      <alignment horizontal="center" vertical="center"/>
    </xf>
    <xf numFmtId="0" fontId="10" fillId="3" borderId="16" xfId="2" applyFont="1" applyFill="1" applyBorder="1" applyAlignment="1" applyProtection="1">
      <alignment horizontal="center" vertical="center"/>
    </xf>
    <xf numFmtId="0" fontId="21" fillId="5" borderId="14" xfId="2" applyFont="1" applyFill="1" applyBorder="1" applyAlignment="1" applyProtection="1">
      <alignment horizontal="center" vertical="center" shrinkToFit="1"/>
    </xf>
    <xf numFmtId="0" fontId="35" fillId="5" borderId="14" xfId="2" applyFont="1" applyFill="1" applyBorder="1" applyAlignment="1" applyProtection="1">
      <alignment horizontal="left" vertical="center"/>
    </xf>
    <xf numFmtId="0" fontId="12" fillId="10" borderId="9" xfId="2" applyFont="1" applyFill="1" applyBorder="1" applyAlignment="1" applyProtection="1">
      <alignment horizontal="center" vertical="center"/>
    </xf>
    <xf numFmtId="0" fontId="7" fillId="5" borderId="14" xfId="2" applyFont="1" applyFill="1" applyBorder="1" applyAlignment="1" applyProtection="1">
      <alignment horizontal="right" vertical="center"/>
    </xf>
    <xf numFmtId="0" fontId="30" fillId="10" borderId="9" xfId="2" applyFont="1" applyFill="1" applyBorder="1" applyAlignment="1" applyProtection="1">
      <alignment horizontal="center" vertical="center"/>
    </xf>
    <xf numFmtId="0" fontId="0" fillId="0" borderId="9" xfId="0" applyBorder="1" applyAlignment="1">
      <alignment horizontal="center" vertical="center"/>
    </xf>
    <xf numFmtId="0" fontId="12" fillId="10" borderId="9" xfId="2" applyFont="1" applyFill="1" applyBorder="1" applyAlignment="1" applyProtection="1">
      <alignment horizontal="left" vertical="center" shrinkToFit="1"/>
    </xf>
    <xf numFmtId="0" fontId="0" fillId="10" borderId="9" xfId="0" applyFill="1" applyBorder="1" applyAlignment="1">
      <alignment shrinkToFit="1"/>
    </xf>
    <xf numFmtId="0" fontId="12" fillId="10" borderId="10" xfId="2" applyFont="1" applyFill="1" applyBorder="1" applyAlignment="1" applyProtection="1">
      <alignment horizontal="left" vertical="center" shrinkToFit="1"/>
    </xf>
    <xf numFmtId="0" fontId="0" fillId="10" borderId="10" xfId="0" applyFill="1" applyBorder="1" applyAlignment="1">
      <alignment horizontal="left" vertical="center" shrinkToFit="1"/>
    </xf>
    <xf numFmtId="164" fontId="12" fillId="10" borderId="9" xfId="2" applyNumberFormat="1" applyFont="1" applyFill="1" applyBorder="1" applyAlignment="1" applyProtection="1">
      <alignment horizontal="center" vertical="center"/>
    </xf>
    <xf numFmtId="1" fontId="30" fillId="10" borderId="10" xfId="2" applyNumberFormat="1" applyFont="1" applyFill="1" applyBorder="1" applyAlignment="1" applyProtection="1">
      <alignment horizontal="center" vertical="center"/>
    </xf>
    <xf numFmtId="1" fontId="0" fillId="0" borderId="10" xfId="0" applyNumberFormat="1" applyBorder="1" applyAlignment="1">
      <alignment horizontal="center" vertical="center"/>
    </xf>
    <xf numFmtId="0" fontId="10" fillId="3" borderId="0" xfId="2" applyFont="1" applyFill="1" applyAlignment="1" applyProtection="1">
      <alignment vertical="center" shrinkToFit="1"/>
    </xf>
    <xf numFmtId="0" fontId="12" fillId="3" borderId="14" xfId="2" applyFont="1" applyFill="1" applyBorder="1" applyAlignment="1" applyProtection="1">
      <alignment horizontal="left" vertical="center"/>
    </xf>
    <xf numFmtId="0" fontId="13" fillId="0" borderId="10" xfId="2" applyBorder="1" applyAlignment="1">
      <alignment shrinkToFit="1"/>
      <protection locked="0"/>
    </xf>
    <xf numFmtId="0" fontId="13" fillId="0" borderId="16" xfId="2" applyBorder="1" applyAlignment="1">
      <alignment shrinkToFit="1"/>
      <protection locked="0"/>
    </xf>
    <xf numFmtId="167" fontId="12" fillId="10" borderId="27" xfId="2" applyNumberFormat="1" applyFont="1" applyFill="1" applyBorder="1" applyAlignment="1" applyProtection="1">
      <alignment horizontal="center" vertical="center" shrinkToFit="1"/>
    </xf>
    <xf numFmtId="0" fontId="0" fillId="0" borderId="25" xfId="0" applyBorder="1"/>
    <xf numFmtId="0" fontId="7" fillId="5" borderId="14" xfId="2" applyFont="1" applyFill="1" applyBorder="1" applyAlignment="1" applyProtection="1">
      <alignment horizontal="left" vertical="center"/>
    </xf>
    <xf numFmtId="0" fontId="21" fillId="5" borderId="14" xfId="2" applyFont="1" applyFill="1" applyBorder="1" applyAlignment="1" applyProtection="1">
      <alignment horizontal="center" vertical="center"/>
    </xf>
    <xf numFmtId="167" fontId="12" fillId="10" borderId="15" xfId="2" applyNumberFormat="1" applyFont="1" applyFill="1" applyBorder="1" applyAlignment="1" applyProtection="1">
      <alignment horizontal="center" vertical="center" shrinkToFit="1"/>
    </xf>
    <xf numFmtId="0" fontId="10" fillId="3" borderId="27" xfId="2" applyFont="1" applyFill="1" applyBorder="1" applyAlignment="1" applyProtection="1">
      <alignment horizontal="left" vertical="center"/>
    </xf>
    <xf numFmtId="0" fontId="10" fillId="3" borderId="25" xfId="2" applyFont="1" applyFill="1" applyBorder="1" applyAlignment="1" applyProtection="1">
      <alignment horizontal="left" vertical="center"/>
    </xf>
    <xf numFmtId="169" fontId="37" fillId="3" borderId="10" xfId="2" applyNumberFormat="1" applyFont="1" applyFill="1" applyBorder="1" applyAlignment="1" applyProtection="1">
      <alignment horizontal="center" vertical="center" shrinkToFit="1"/>
    </xf>
    <xf numFmtId="0" fontId="12" fillId="0" borderId="16" xfId="0" applyFont="1" applyBorder="1" applyAlignment="1">
      <alignment shrinkToFit="1"/>
    </xf>
    <xf numFmtId="0" fontId="10" fillId="10" borderId="27" xfId="2" applyFont="1" applyFill="1" applyBorder="1" applyAlignment="1" applyProtection="1">
      <alignment horizontal="left" vertical="center"/>
    </xf>
    <xf numFmtId="0" fontId="10" fillId="10" borderId="25" xfId="2" applyFont="1" applyFill="1" applyBorder="1" applyAlignment="1" applyProtection="1">
      <alignment horizontal="left" vertical="center"/>
    </xf>
    <xf numFmtId="0" fontId="10" fillId="3" borderId="0" xfId="2" applyFont="1" applyFill="1" applyAlignment="1" applyProtection="1">
      <alignment horizontal="left" vertical="center"/>
    </xf>
    <xf numFmtId="0" fontId="16" fillId="10" borderId="9" xfId="2" applyFont="1" applyFill="1" applyBorder="1" applyAlignment="1" applyProtection="1">
      <alignment horizontal="left" vertical="center" shrinkToFit="1"/>
    </xf>
    <xf numFmtId="0" fontId="10" fillId="3" borderId="0" xfId="2" applyFont="1" applyFill="1" applyAlignment="1" applyProtection="1">
      <alignment horizontal="right" vertical="center"/>
    </xf>
    <xf numFmtId="167" fontId="12" fillId="5" borderId="14" xfId="2" applyNumberFormat="1" applyFont="1" applyFill="1" applyBorder="1" applyAlignment="1" applyProtection="1">
      <alignment horizontal="center" vertical="center" shrinkToFit="1"/>
    </xf>
    <xf numFmtId="0" fontId="12" fillId="5" borderId="14" xfId="2" applyFont="1" applyFill="1" applyBorder="1" applyAlignment="1" applyProtection="1">
      <alignment horizontal="center" vertical="center" shrinkToFit="1"/>
    </xf>
    <xf numFmtId="167" fontId="12" fillId="5" borderId="25" xfId="2" applyNumberFormat="1" applyFont="1" applyFill="1" applyBorder="1" applyAlignment="1" applyProtection="1">
      <alignment horizontal="center" vertical="center" shrinkToFit="1"/>
    </xf>
    <xf numFmtId="0" fontId="0" fillId="3" borderId="14" xfId="2" applyFont="1" applyFill="1" applyBorder="1" applyAlignment="1" applyProtection="1">
      <alignment horizontal="left" vertical="center" wrapText="1"/>
    </xf>
    <xf numFmtId="0" fontId="10" fillId="3" borderId="14" xfId="2" applyFont="1" applyFill="1" applyBorder="1" applyAlignment="1" applyProtection="1">
      <alignment horizontal="left" vertical="center" wrapText="1"/>
    </xf>
    <xf numFmtId="165" fontId="10" fillId="3" borderId="14" xfId="2" applyNumberFormat="1" applyFont="1" applyFill="1" applyBorder="1" applyAlignment="1" applyProtection="1">
      <alignment horizontal="center" vertical="center"/>
    </xf>
    <xf numFmtId="165" fontId="10" fillId="3" borderId="15" xfId="2" applyNumberFormat="1" applyFont="1" applyFill="1" applyBorder="1" applyAlignment="1" applyProtection="1">
      <alignment horizontal="center" vertical="center"/>
    </xf>
    <xf numFmtId="165" fontId="10" fillId="3" borderId="10" xfId="2" applyNumberFormat="1" applyFont="1" applyFill="1" applyBorder="1" applyAlignment="1" applyProtection="1">
      <alignment horizontal="center" vertical="center"/>
    </xf>
    <xf numFmtId="0" fontId="10" fillId="0" borderId="10" xfId="2" applyFont="1" applyBorder="1" applyAlignment="1" applyProtection="1">
      <alignment horizontal="center" vertical="center"/>
    </xf>
    <xf numFmtId="0" fontId="10" fillId="0" borderId="16" xfId="2" applyFont="1" applyBorder="1" applyAlignment="1" applyProtection="1">
      <alignment horizontal="center" vertical="center"/>
    </xf>
    <xf numFmtId="0" fontId="6" fillId="3" borderId="0" xfId="2" applyFont="1" applyFill="1" applyAlignment="1" applyProtection="1">
      <alignment horizontal="right" vertical="center"/>
    </xf>
    <xf numFmtId="0" fontId="16" fillId="10" borderId="9" xfId="2" applyFont="1" applyFill="1" applyBorder="1" applyAlignment="1" applyProtection="1">
      <alignment horizontal="left" vertical="center"/>
    </xf>
    <xf numFmtId="0" fontId="6" fillId="9" borderId="0" xfId="2" applyFont="1" applyFill="1" applyAlignment="1" applyProtection="1">
      <alignment horizontal="center" vertical="center"/>
    </xf>
    <xf numFmtId="0" fontId="21" fillId="5" borderId="14" xfId="2" applyFont="1" applyFill="1" applyBorder="1" applyAlignment="1" applyProtection="1">
      <alignment horizontal="left" vertical="center"/>
    </xf>
    <xf numFmtId="0" fontId="21" fillId="3" borderId="15" xfId="2" applyFont="1" applyFill="1" applyBorder="1" applyAlignment="1" applyProtection="1">
      <alignment horizontal="left" vertical="center"/>
    </xf>
    <xf numFmtId="0" fontId="21" fillId="3" borderId="10" xfId="2" applyFont="1" applyFill="1" applyBorder="1" applyAlignment="1" applyProtection="1">
      <alignment horizontal="left" vertical="center"/>
    </xf>
    <xf numFmtId="0" fontId="12" fillId="10" borderId="15" xfId="2" applyFont="1" applyFill="1" applyBorder="1" applyAlignment="1" applyProtection="1">
      <alignment horizontal="center" vertical="center" shrinkToFit="1"/>
    </xf>
    <xf numFmtId="0" fontId="10" fillId="3" borderId="15" xfId="2" applyFont="1" applyFill="1" applyBorder="1" applyAlignment="1" applyProtection="1">
      <alignment horizontal="left" vertical="center" shrinkToFit="1"/>
    </xf>
    <xf numFmtId="0" fontId="10" fillId="3" borderId="10" xfId="2" applyFont="1" applyFill="1" applyBorder="1" applyAlignment="1" applyProtection="1">
      <alignment horizontal="left" vertical="center" shrinkToFit="1"/>
    </xf>
    <xf numFmtId="0" fontId="0" fillId="0" borderId="16" xfId="0" applyBorder="1" applyAlignment="1">
      <alignment shrinkToFit="1"/>
    </xf>
    <xf numFmtId="0" fontId="10" fillId="3" borderId="30" xfId="2" applyFont="1" applyFill="1" applyBorder="1" applyAlignment="1" applyProtection="1">
      <alignment horizontal="left" vertical="center" shrinkToFit="1"/>
    </xf>
    <xf numFmtId="0" fontId="10" fillId="3" borderId="9" xfId="2" applyFont="1" applyFill="1" applyBorder="1" applyAlignment="1" applyProtection="1">
      <alignment horizontal="left" vertical="center" shrinkToFit="1"/>
    </xf>
    <xf numFmtId="0" fontId="0" fillId="0" borderId="20" xfId="0" applyBorder="1" applyAlignment="1">
      <alignment shrinkToFit="1"/>
    </xf>
    <xf numFmtId="0" fontId="12" fillId="3" borderId="15" xfId="2" applyFont="1" applyFill="1" applyBorder="1" applyAlignment="1" applyProtection="1">
      <alignment vertical="center"/>
    </xf>
    <xf numFmtId="0" fontId="0" fillId="0" borderId="16" xfId="0" applyBorder="1" applyAlignment="1">
      <alignment vertical="center"/>
    </xf>
    <xf numFmtId="0" fontId="0" fillId="3" borderId="0" xfId="0" applyFill="1" applyAlignment="1">
      <alignment horizontal="center" vertical="center"/>
    </xf>
    <xf numFmtId="0" fontId="0" fillId="3" borderId="28" xfId="0" applyFill="1" applyBorder="1" applyAlignment="1">
      <alignment horizontal="center" vertical="center"/>
    </xf>
    <xf numFmtId="0" fontId="0" fillId="3" borderId="46" xfId="0" applyFill="1" applyBorder="1" applyAlignment="1">
      <alignment horizontal="center" vertical="center"/>
    </xf>
    <xf numFmtId="0" fontId="0" fillId="3" borderId="47" xfId="0" applyFill="1" applyBorder="1" applyAlignment="1">
      <alignment horizontal="center" vertical="center"/>
    </xf>
    <xf numFmtId="0" fontId="0" fillId="10" borderId="2" xfId="0" applyFill="1" applyBorder="1" applyAlignment="1">
      <alignment vertical="center" wrapText="1"/>
    </xf>
    <xf numFmtId="0" fontId="0" fillId="10" borderId="3" xfId="0" applyFill="1" applyBorder="1" applyAlignment="1">
      <alignment vertical="center" wrapText="1"/>
    </xf>
    <xf numFmtId="0" fontId="0" fillId="3" borderId="44" xfId="0" applyFill="1" applyBorder="1" applyAlignment="1">
      <alignment horizontal="center" vertical="center"/>
    </xf>
    <xf numFmtId="0" fontId="0" fillId="0" borderId="45" xfId="0" applyBorder="1" applyAlignment="1">
      <alignment horizontal="center" vertical="center"/>
    </xf>
    <xf numFmtId="0" fontId="10" fillId="3" borderId="7" xfId="2" applyFont="1" applyFill="1" applyBorder="1">
      <protection locked="0"/>
    </xf>
    <xf numFmtId="0" fontId="13" fillId="3" borderId="7" xfId="2" applyFill="1" applyBorder="1">
      <protection locked="0"/>
    </xf>
    <xf numFmtId="0" fontId="14" fillId="3" borderId="0" xfId="2" applyFont="1" applyFill="1" applyAlignment="1" applyProtection="1">
      <alignment horizontal="center" vertical="center"/>
    </xf>
    <xf numFmtId="0" fontId="13" fillId="0" borderId="0" xfId="2" applyAlignment="1" applyProtection="1">
      <alignment horizontal="center" vertical="center"/>
    </xf>
    <xf numFmtId="0" fontId="15" fillId="0" borderId="0" xfId="2" applyFont="1" applyAlignment="1" applyProtection="1">
      <alignment horizontal="center" vertical="center"/>
    </xf>
    <xf numFmtId="0" fontId="0" fillId="3" borderId="0" xfId="2" applyFont="1" applyFill="1" applyAlignment="1" applyProtection="1">
      <alignment horizontal="center" vertical="center" wrapText="1"/>
    </xf>
    <xf numFmtId="0" fontId="13" fillId="0" borderId="0" xfId="2" applyAlignment="1">
      <alignment horizontal="center" wrapText="1"/>
      <protection locked="0"/>
    </xf>
    <xf numFmtId="0" fontId="16" fillId="3" borderId="6" xfId="2" applyFont="1" applyFill="1" applyBorder="1" applyAlignment="1" applyProtection="1">
      <alignment vertical="center" wrapText="1"/>
    </xf>
    <xf numFmtId="0" fontId="17" fillId="0" borderId="7" xfId="2" applyFont="1" applyBorder="1" applyProtection="1"/>
    <xf numFmtId="0" fontId="17" fillId="0" borderId="8" xfId="2" applyFont="1" applyBorder="1" applyProtection="1"/>
    <xf numFmtId="0" fontId="10" fillId="4" borderId="1" xfId="2" applyFont="1" applyFill="1" applyBorder="1" applyAlignment="1">
      <alignment vertical="center"/>
      <protection locked="0"/>
    </xf>
    <xf numFmtId="0" fontId="10" fillId="4" borderId="2" xfId="2" applyFont="1" applyFill="1" applyBorder="1" applyAlignment="1">
      <alignment vertical="center"/>
      <protection locked="0"/>
    </xf>
    <xf numFmtId="0" fontId="10" fillId="4" borderId="3" xfId="2" applyFont="1" applyFill="1" applyBorder="1" applyAlignment="1">
      <alignment vertical="center"/>
      <protection locked="0"/>
    </xf>
    <xf numFmtId="0" fontId="0" fillId="0" borderId="7" xfId="0"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8" fillId="0" borderId="0" xfId="0" applyFont="1" applyAlignment="1">
      <alignment horizontal="center" vertical="center"/>
    </xf>
    <xf numFmtId="164" fontId="0" fillId="0" borderId="7" xfId="0" applyNumberFormat="1" applyBorder="1" applyAlignment="1">
      <alignment horizontal="center" vertical="center"/>
    </xf>
    <xf numFmtId="0" fontId="0" fillId="0" borderId="7" xfId="0" applyBorder="1" applyAlignment="1" applyProtection="1">
      <alignment horizontal="left" vertical="center"/>
      <protection locked="0"/>
    </xf>
    <xf numFmtId="0" fontId="0" fillId="0" borderId="7" xfId="0" applyBorder="1" applyAlignment="1" applyProtection="1">
      <alignment vertical="center"/>
      <protection locked="0"/>
    </xf>
  </cellXfs>
  <cellStyles count="17">
    <cellStyle name="Euro" xfId="4" xr:uid="{00000000-0005-0000-0000-000000000000}"/>
    <cellStyle name="Link" xfId="1" builtinId="8"/>
    <cellStyle name="Standard" xfId="0" builtinId="0"/>
    <cellStyle name="Standard 2" xfId="2" xr:uid="{00000000-0005-0000-0000-000003000000}"/>
    <cellStyle name="Standard 2 2" xfId="3" xr:uid="{00000000-0005-0000-0000-000004000000}"/>
    <cellStyle name="Standard 2 3" xfId="8" xr:uid="{50D98737-1B3A-4435-9ADC-9FB14F936CC4}"/>
    <cellStyle name="Standard 2 3 2" xfId="10" xr:uid="{44B53D95-30A1-44AB-92BD-35E7BAD1B596}"/>
    <cellStyle name="Standard 2 3 2 2" xfId="15" xr:uid="{18A6555B-BB5E-4C3F-8DAA-998931A18B11}"/>
    <cellStyle name="Standard 2 3 3" xfId="13" xr:uid="{A477F4BC-EF4F-4F4B-9FA2-CCBC276FC5F7}"/>
    <cellStyle name="Standard 2 4" xfId="9" xr:uid="{883DBC3E-A236-4F7B-8648-9A75662D6AC6}"/>
    <cellStyle name="Standard 2 4 2" xfId="14" xr:uid="{65A58A94-F7F3-4DA6-9FB2-DECF4BEEDF59}"/>
    <cellStyle name="Standard 2 5" xfId="11" xr:uid="{F879F3FC-EABC-497A-B352-C57D876F966C}"/>
    <cellStyle name="Standard 3" xfId="16" xr:uid="{64C9973E-4EA0-444F-BBB3-153A30724035}"/>
    <cellStyle name="Standard 4 2" xfId="6" xr:uid="{F4246655-E509-4415-8B63-8D8972B185F4}"/>
    <cellStyle name="Standard 5 2" xfId="5" xr:uid="{00000000-0005-0000-0000-000005000000}"/>
    <cellStyle name="Währung" xfId="7" builtinId="4"/>
    <cellStyle name="Währung 2" xfId="12" xr:uid="{D4E8DE6E-D071-4275-A743-2EDA119C096D}"/>
  </cellStyles>
  <dxfs count="62">
    <dxf>
      <fill>
        <patternFill>
          <bgColor rgb="FFFF0000"/>
        </patternFill>
      </fill>
    </dxf>
    <dxf>
      <font>
        <color theme="4" tint="0.79998168889431442"/>
      </font>
    </dxf>
    <dxf>
      <font>
        <color theme="4" tint="0.79998168889431442"/>
      </font>
    </dxf>
    <dxf>
      <font>
        <color theme="4" tint="0.79998168889431442"/>
      </font>
    </dxf>
    <dxf>
      <font>
        <color theme="0" tint="-0.14996795556505021"/>
      </font>
    </dxf>
    <dxf>
      <font>
        <color theme="0" tint="-0.14996795556505021"/>
      </font>
    </dxf>
    <dxf>
      <font>
        <color theme="4" tint="0.79998168889431442"/>
      </font>
    </dxf>
    <dxf>
      <font>
        <color theme="4" tint="0.79998168889431442"/>
      </font>
    </dxf>
    <dxf>
      <font>
        <color rgb="FFCCFF99"/>
      </font>
    </dxf>
    <dxf>
      <font>
        <color rgb="FF006100"/>
      </font>
      <fill>
        <patternFill>
          <bgColor rgb="FFC6EFCE"/>
        </patternFill>
      </fill>
    </dxf>
    <dxf>
      <font>
        <color rgb="FF9C0006"/>
      </font>
      <fill>
        <patternFill>
          <bgColor rgb="FFFFC7CE"/>
        </patternFill>
      </fill>
    </dxf>
    <dxf>
      <font>
        <color theme="0" tint="-0.14996795556505021"/>
      </font>
    </dxf>
    <dxf>
      <font>
        <color theme="0" tint="-0.14996795556505021"/>
      </font>
    </dxf>
    <dxf>
      <font>
        <color theme="0" tint="-0.14996795556505021"/>
      </font>
    </dxf>
    <dxf>
      <font>
        <color theme="0" tint="-0.14996795556505021"/>
      </font>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ont>
        <color theme="0" tint="-0.14996795556505021"/>
      </font>
    </dxf>
    <dxf>
      <fill>
        <patternFill>
          <bgColor rgb="FFFF0000"/>
        </patternFill>
      </fill>
    </dxf>
    <dxf>
      <fill>
        <patternFill>
          <bgColor rgb="FFFF0000"/>
        </patternFill>
      </fill>
    </dxf>
    <dxf>
      <font>
        <color rgb="FFFF0000"/>
      </font>
      <fill>
        <patternFill>
          <bgColor rgb="FFFF0000"/>
        </patternFill>
      </fill>
    </dxf>
    <dxf>
      <font>
        <color rgb="FFCCFF99"/>
      </font>
    </dxf>
    <dxf>
      <font>
        <color theme="0"/>
      </font>
    </dxf>
    <dxf>
      <font>
        <color theme="0"/>
      </font>
    </dxf>
    <dxf>
      <font>
        <color theme="0"/>
      </font>
    </dxf>
    <dxf>
      <font>
        <color theme="0"/>
      </font>
    </dxf>
    <dxf>
      <font>
        <color theme="0"/>
      </font>
    </dxf>
    <dxf>
      <font>
        <color theme="0"/>
      </font>
    </dxf>
    <dxf>
      <font>
        <color theme="0"/>
      </font>
    </dxf>
    <dxf>
      <font>
        <strike/>
        <color rgb="FFFF0000"/>
      </font>
    </dxf>
    <dxf>
      <font>
        <strike/>
        <color theme="5" tint="0.39994506668294322"/>
      </font>
    </dxf>
    <dxf>
      <font>
        <color theme="0"/>
      </font>
    </dxf>
    <dxf>
      <fill>
        <patternFill>
          <bgColor rgb="FF99FFCC"/>
        </patternFill>
      </fill>
    </dxf>
    <dxf>
      <fill>
        <patternFill patternType="none">
          <bgColor auto="1"/>
        </patternFill>
      </fill>
    </dxf>
    <dxf>
      <fill>
        <patternFill>
          <bgColor rgb="FF99FFCC"/>
        </patternFill>
      </fill>
    </dxf>
    <dxf>
      <fill>
        <patternFill>
          <bgColor rgb="FF99FFCC"/>
        </patternFill>
      </fill>
    </dxf>
    <dxf>
      <fill>
        <patternFill patternType="none">
          <bgColor auto="1"/>
        </patternFill>
      </fill>
    </dxf>
    <dxf>
      <fill>
        <patternFill patternType="none">
          <bgColor auto="1"/>
        </patternFill>
      </fill>
    </dxf>
    <dxf>
      <fill>
        <patternFill>
          <bgColor rgb="FF99FFCC"/>
        </patternFill>
      </fill>
    </dxf>
    <dxf>
      <fill>
        <patternFill>
          <bgColor rgb="FF99FFCC"/>
        </patternFill>
      </fill>
    </dxf>
    <dxf>
      <fill>
        <patternFill>
          <bgColor rgb="FF99FFCC"/>
        </patternFill>
      </fill>
    </dxf>
    <dxf>
      <fill>
        <patternFill>
          <bgColor rgb="FF99FFCC"/>
        </patternFill>
      </fill>
    </dxf>
    <dxf>
      <fill>
        <patternFill>
          <bgColor rgb="FF99FFCC"/>
        </patternFill>
      </fill>
    </dxf>
    <dxf>
      <fill>
        <patternFill>
          <bgColor rgb="FF99FFCC"/>
        </patternFill>
      </fill>
    </dxf>
    <dxf>
      <fill>
        <patternFill>
          <bgColor rgb="FF99FFCC"/>
        </patternFill>
      </fill>
    </dxf>
    <dxf>
      <fill>
        <patternFill>
          <bgColor rgb="FF99FFCC"/>
        </patternFill>
      </fill>
    </dxf>
    <dxf>
      <fill>
        <patternFill>
          <bgColor rgb="FF99FFCC"/>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99FFCC"/>
        </patternFill>
      </fill>
    </dxf>
    <dxf>
      <font>
        <color theme="0"/>
      </font>
      <fill>
        <patternFill patternType="none">
          <bgColor auto="1"/>
        </patternFill>
      </fill>
    </dxf>
    <dxf>
      <font>
        <color theme="0"/>
      </font>
    </dxf>
  </dxfs>
  <tableStyles count="0" defaultTableStyle="TableStyleMedium2" defaultPivotStyle="PivotStyleLight16"/>
  <colors>
    <mruColors>
      <color rgb="FFCCFFCC"/>
      <color rgb="FFCCFF99"/>
      <color rgb="FFEE7F00"/>
      <color rgb="FF00CC00"/>
      <color rgb="FF66FF99"/>
      <color rgb="FFFFCC66"/>
      <color rgb="FFFF5050"/>
      <color rgb="FF33CC33"/>
      <color rgb="FF0099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ctrlProps/ctrlProp1.xml><?xml version="1.0" encoding="utf-8"?>
<formControlPr xmlns="http://schemas.microsoft.com/office/spreadsheetml/2009/9/main" objectType="CheckBox" checked="Checked" fmlaLink="$O$57" lockText="1" noThreeD="1"/>
</file>

<file path=xl/ctrlProps/ctrlProp2.xml><?xml version="1.0" encoding="utf-8"?>
<formControlPr xmlns="http://schemas.microsoft.com/office/spreadsheetml/2009/9/main" objectType="CheckBox" checked="Checked" fmlaLink="$AA$56" lockText="1" noThreeD="1"/>
</file>

<file path=xl/ctrlProps/ctrlProp3.xml><?xml version="1.0" encoding="utf-8"?>
<formControlPr xmlns="http://schemas.microsoft.com/office/spreadsheetml/2009/9/main" objectType="CheckBox" fmlaLink="$O$59" lockText="1" noThreeD="1"/>
</file>

<file path=xl/ctrlProps/ctrlProp4.xml><?xml version="1.0" encoding="utf-8"?>
<formControlPr xmlns="http://schemas.microsoft.com/office/spreadsheetml/2009/9/main" objectType="CheckBox" checked="Checked" fmlaLink="$AA$60"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absolute">
    <xdr:from>
      <xdr:col>6</xdr:col>
      <xdr:colOff>59055</xdr:colOff>
      <xdr:row>0</xdr:row>
      <xdr:rowOff>59055</xdr:rowOff>
    </xdr:from>
    <xdr:to>
      <xdr:col>6</xdr:col>
      <xdr:colOff>534406</xdr:colOff>
      <xdr:row>2</xdr:row>
      <xdr:rowOff>133699</xdr:rowOff>
    </xdr:to>
    <xdr:pic>
      <xdr:nvPicPr>
        <xdr:cNvPr id="2" name="Grafik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24400" y="66675"/>
          <a:ext cx="467731" cy="438499"/>
        </a:xfrm>
        <a:prstGeom prst="rect">
          <a:avLst/>
        </a:prstGeom>
      </xdr:spPr>
    </xdr:pic>
    <xdr:clientData/>
  </xdr:twoCellAnchor>
  <xdr:twoCellAnchor editAs="oneCell">
    <xdr:from>
      <xdr:col>5</xdr:col>
      <xdr:colOff>0</xdr:colOff>
      <xdr:row>84</xdr:row>
      <xdr:rowOff>0</xdr:rowOff>
    </xdr:from>
    <xdr:to>
      <xdr:col>6</xdr:col>
      <xdr:colOff>211455</xdr:colOff>
      <xdr:row>88</xdr:row>
      <xdr:rowOff>0</xdr:rowOff>
    </xdr:to>
    <xdr:pic>
      <xdr:nvPicPr>
        <xdr:cNvPr id="8" name="Grafik 7">
          <a:extLst>
            <a:ext uri="{FF2B5EF4-FFF2-40B4-BE49-F238E27FC236}">
              <a16:creationId xmlns:a16="http://schemas.microsoft.com/office/drawing/2014/main" id="{00000000-0008-0000-0600-000008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83380" y="40309800"/>
          <a:ext cx="1152525" cy="73152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4</xdr:col>
      <xdr:colOff>91440</xdr:colOff>
      <xdr:row>2</xdr:row>
      <xdr:rowOff>0</xdr:rowOff>
    </xdr:from>
    <xdr:to>
      <xdr:col>4</xdr:col>
      <xdr:colOff>510889</xdr:colOff>
      <xdr:row>4</xdr:row>
      <xdr:rowOff>22620</xdr:rowOff>
    </xdr:to>
    <xdr:pic>
      <xdr:nvPicPr>
        <xdr:cNvPr id="2" name="Grafik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 y="323850"/>
          <a:ext cx="419449" cy="396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28</xdr:col>
      <xdr:colOff>58410</xdr:colOff>
      <xdr:row>0</xdr:row>
      <xdr:rowOff>250693</xdr:rowOff>
    </xdr:from>
    <xdr:to>
      <xdr:col>30</xdr:col>
      <xdr:colOff>98036</xdr:colOff>
      <xdr:row>3</xdr:row>
      <xdr:rowOff>16554</xdr:rowOff>
    </xdr:to>
    <xdr:pic>
      <xdr:nvPicPr>
        <xdr:cNvPr id="2" name="Grafi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1525" y="243073"/>
          <a:ext cx="470329" cy="43849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228600</xdr:colOff>
          <xdr:row>55</xdr:row>
          <xdr:rowOff>76200</xdr:rowOff>
        </xdr:from>
        <xdr:to>
          <xdr:col>13</xdr:col>
          <xdr:colOff>22860</xdr:colOff>
          <xdr:row>57</xdr:row>
          <xdr:rowOff>7620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B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54</xdr:row>
          <xdr:rowOff>22860</xdr:rowOff>
        </xdr:from>
        <xdr:to>
          <xdr:col>29</xdr:col>
          <xdr:colOff>0</xdr:colOff>
          <xdr:row>56</xdr:row>
          <xdr:rowOff>60960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B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56</xdr:row>
          <xdr:rowOff>99060</xdr:rowOff>
        </xdr:from>
        <xdr:to>
          <xdr:col>13</xdr:col>
          <xdr:colOff>22860</xdr:colOff>
          <xdr:row>58</xdr:row>
          <xdr:rowOff>22860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B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198120</xdr:colOff>
          <xdr:row>58</xdr:row>
          <xdr:rowOff>76200</xdr:rowOff>
        </xdr:from>
        <xdr:to>
          <xdr:col>29</xdr:col>
          <xdr:colOff>0</xdr:colOff>
          <xdr:row>60</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B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absolute">
    <xdr:from>
      <xdr:col>29</xdr:col>
      <xdr:colOff>173686</xdr:colOff>
      <xdr:row>0</xdr:row>
      <xdr:rowOff>250170</xdr:rowOff>
    </xdr:from>
    <xdr:to>
      <xdr:col>32</xdr:col>
      <xdr:colOff>1757</xdr:colOff>
      <xdr:row>2</xdr:row>
      <xdr:rowOff>22454</xdr:rowOff>
    </xdr:to>
    <xdr:pic>
      <xdr:nvPicPr>
        <xdr:cNvPr id="2" name="Grafi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66841" y="242550"/>
          <a:ext cx="466246" cy="4371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absolute">
    <xdr:from>
      <xdr:col>4</xdr:col>
      <xdr:colOff>179936</xdr:colOff>
      <xdr:row>0</xdr:row>
      <xdr:rowOff>49530</xdr:rowOff>
    </xdr:from>
    <xdr:to>
      <xdr:col>4</xdr:col>
      <xdr:colOff>610815</xdr:colOff>
      <xdr:row>2</xdr:row>
      <xdr:rowOff>280</xdr:rowOff>
    </xdr:to>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63441" y="47625"/>
          <a:ext cx="428974" cy="3908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V:\BSJ\BSJ\Arbeitsbereiche\AEJ-Jubi\AEJ\2022-2023\Bezirke\Ufr\BSJ%20W&#252;rzburg_Land\2023_03_21_AEJ_BSJ_Antrag_2023_Inzell_ub.xlsx" TargetMode="External"/><Relationship Id="rId1" Type="http://schemas.openxmlformats.org/officeDocument/2006/relationships/externalLinkPath" Target="/BSJ/BSJ/Arbeitsbereiche/AEJ-Jubi/AEJ/2022-2023/Bezirke/Ufr/BSJ%20W&#252;rzburg_Land/2023_03_21_AEJ_BSJ_Antrag_2023_Inzell_u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leitung"/>
      <sheetName val="Dateneingabe_1"/>
      <sheetName val="Grunddaten"/>
      <sheetName val="Dateneingabe_2"/>
      <sheetName val="Dateneingabe_Refer."/>
      <sheetName val="Dateneingabe_Teilnehm."/>
      <sheetName val="PLZ"/>
      <sheetName val="Weiterleitungsvertrag"/>
      <sheetName val="Tabelle2"/>
      <sheetName val="Dateneingabe_Kinderbetreuung"/>
      <sheetName val="Unterschriftenliste"/>
      <sheetName val="TN-Liste"/>
      <sheetName val="Unterschr-Liste-Kinderbetreuung"/>
      <sheetName val="Einnahmen"/>
      <sheetName val="Ausgaben"/>
      <sheetName val="Antrag_AEJ BSJ"/>
      <sheetName val="Auszahlungsbescheid_AEJ BSJ"/>
      <sheetName val="Referenteneinsatz"/>
      <sheetName val="Freiwillige Arbeitsleistung"/>
      <sheetName val="Referentenabrechnung"/>
      <sheetName val="Referentenabrechnung (2)"/>
      <sheetName val="Referentenabrechnung (3)"/>
      <sheetName val="Referentenabrechnung (4)"/>
      <sheetName val="Referentenabrechnung (5)"/>
      <sheetName val="Referentenabrechnung (6)"/>
      <sheetName val="Referentenabrechnung (7)"/>
      <sheetName val="Referentenabrechnung (8)"/>
      <sheetName val="Referentenabrechnung (9)"/>
      <sheetName val="Referentenabrechnung (10)"/>
      <sheetName val="Referentenabrechnung (11)"/>
      <sheetName val="Referentenabrechnung (12)"/>
      <sheetName val="Referentenabrechnung (13)"/>
      <sheetName val="Referentenabrechnung (14)"/>
      <sheetName val="Referentenabrechnung (15)"/>
      <sheetName val="Referentenabrechnung (16)"/>
      <sheetName val="Referentenabrechnung (17)"/>
      <sheetName val="Referentenabrechnung (18)"/>
      <sheetName val="Referentenabrechnung (19)"/>
      <sheetName val="Referentenabrechnung (20)"/>
      <sheetName val="Tabelle1"/>
    </sheetNames>
    <sheetDataSet>
      <sheetData sheetId="0"/>
      <sheetData sheetId="1"/>
      <sheetData sheetId="2">
        <row r="76">
          <cell r="AA76" t="str">
            <v>Natur- und umweltbezogene Schwerpunkte</v>
          </cell>
        </row>
        <row r="77">
          <cell r="AA77" t="str">
            <v>Handwerklich-technische Schwerpunkte</v>
          </cell>
        </row>
        <row r="78">
          <cell r="AA78" t="str">
            <v>Rettungs- und Hilfstechniken</v>
          </cell>
        </row>
        <row r="79">
          <cell r="AA79" t="str">
            <v>(Gesellschafts-)polit., histor., arbeitsweltbez., interkult., weltansch., relig. Schwerpunkte</v>
          </cell>
        </row>
        <row r="80">
          <cell r="AA80" t="str">
            <v>Medien (-pädagogische) Schwerpunkte</v>
          </cell>
        </row>
        <row r="81">
          <cell r="AA81" t="str">
            <v xml:space="preserve">Hauswirtschaftliche Schwerpunkte </v>
          </cell>
        </row>
        <row r="82">
          <cell r="AA82" t="str">
            <v>Jugendkulturelle und künstlerisch kreative Schwerpunkte</v>
          </cell>
        </row>
        <row r="83">
          <cell r="AA83" t="str">
            <v>Spielbezogene Schwerpunkte</v>
          </cell>
        </row>
        <row r="84">
          <cell r="AA84" t="str">
            <v>Sportbezogene Schwerpunkte</v>
          </cell>
        </row>
        <row r="85">
          <cell r="AA85" t="str">
            <v>Schwerpunkte im Bereich der Traditions- und Brauchtumspflege</v>
          </cell>
        </row>
        <row r="86">
          <cell r="AA86" t="str">
            <v>Schwerpunkte im Bereich der Didaktik und Methodik</v>
          </cell>
        </row>
        <row r="87">
          <cell r="AA87" t="str">
            <v>Geschlechtsdifferenzierte Schwerpunkte</v>
          </cell>
        </row>
        <row r="88">
          <cell r="AA88" t="str">
            <v>Auseinandersetzung mit dem Thema Gewalt und Gewaltprävention</v>
          </cell>
        </row>
        <row r="89">
          <cell r="AA89" t="str">
            <v>Schulbegleitende Angebotsschwerpunkte</v>
          </cell>
        </row>
        <row r="90">
          <cell r="AA90" t="str">
            <v>Beratungen</v>
          </cell>
        </row>
        <row r="91">
          <cell r="AA91" t="str">
            <v>Sonstige</v>
          </cell>
        </row>
        <row r="92">
          <cell r="AA92" t="str">
            <v>Kein festgelegter Schwerpunkt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Oberbayern" displayName="Oberbayern" ref="Q1:Q25" totalsRowShown="0">
  <autoFilter ref="Q1:Q25" xr:uid="{00000000-0009-0000-0100-000003000000}"/>
  <tableColumns count="1">
    <tableColumn id="1" xr3:uid="{00000000-0010-0000-0000-000001000000}" name="Oberbayern"/>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9000000}" name="Landesebene" displayName="Landesebene" ref="X1:X2" totalsRowShown="0">
  <autoFilter ref="X1:X2" xr:uid="{00000000-0009-0000-0100-000017000000}"/>
  <tableColumns count="1">
    <tableColumn id="1" xr3:uid="{00000000-0010-0000-0900-000001000000}" name="Landesebene"/>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A000000}" name="Tabelle1125" displayName="Tabelle1125" ref="R71:R76" totalsRowShown="0">
  <autoFilter ref="R71:R76" xr:uid="{00000000-0009-0000-0100-000018000000}"/>
  <tableColumns count="1">
    <tableColumn id="1" xr3:uid="{00000000-0010-0000-0A00-000001000000}" name="Wähle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B000000}" name="Tabelle126" displayName="Tabelle126" ref="E1:E4" totalsRowShown="0">
  <autoFilter ref="E1:E4" xr:uid="{00000000-0009-0000-0100-000019000000}"/>
  <tableColumns count="1">
    <tableColumn id="1" xr3:uid="{00000000-0010-0000-0B00-000001000000}" name="Wähle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C000000}" name="Tabelle227" displayName="Tabelle227" ref="J1:J6" totalsRowShown="0">
  <autoFilter ref="J1:J6" xr:uid="{00000000-0009-0000-0100-00001A000000}"/>
  <tableColumns count="1">
    <tableColumn id="1" xr3:uid="{00000000-0010-0000-0C00-000001000000}" name="Wähle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Niederbayern" displayName="Niederbayern" ref="R1:R12" totalsRowShown="0">
  <autoFilter ref="R1:R12" xr:uid="{00000000-0009-0000-0100-000004000000}"/>
  <tableColumns count="1">
    <tableColumn id="1" xr3:uid="{00000000-0010-0000-0100-000001000000}" name="Niederbayer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Oberpfalz" displayName="Oberpfalz" ref="S1:S10" totalsRowShown="0">
  <autoFilter ref="S1:S10" xr:uid="{00000000-0009-0000-0100-000005000000}"/>
  <tableColumns count="1">
    <tableColumn id="1" xr3:uid="{00000000-0010-0000-0200-000001000000}" name="Oberpfalz"/>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Oberfranken" displayName="Oberfranken" ref="T1:T12" totalsRowShown="0">
  <autoFilter ref="T1:T12" xr:uid="{00000000-0009-0000-0100-000006000000}"/>
  <tableColumns count="1">
    <tableColumn id="1" xr3:uid="{00000000-0010-0000-0300-000001000000}" name="Oberfranken"/>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Mittelfranken" displayName="Mittelfranken" ref="U1:U11" totalsRowShown="0">
  <autoFilter ref="U1:U11" xr:uid="{00000000-0009-0000-0100-000007000000}"/>
  <tableColumns count="1">
    <tableColumn id="1" xr3:uid="{00000000-0010-0000-0400-000001000000}" name="Mittelfranke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5000000}" name="Unterfranken" displayName="Unterfranken" ref="V1:V13" totalsRowShown="0">
  <autoFilter ref="V1:V13" xr:uid="{00000000-0009-0000-0100-000008000000}"/>
  <tableColumns count="1">
    <tableColumn id="1" xr3:uid="{00000000-0010-0000-0500-000001000000}" name="Unterfranke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6000000}" name="Schwaben" displayName="Schwaben" ref="W1:W14" totalsRowShown="0">
  <autoFilter ref="W1:W14" xr:uid="{00000000-0009-0000-0100-000009000000}"/>
  <tableColumns count="1">
    <tableColumn id="1" xr3:uid="{00000000-0010-0000-0600-000001000000}" name="Schwabe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Sportfachverband" displayName="Sportfachverband" ref="P1:P61" totalsRowShown="0">
  <autoFilter ref="P1:P61" xr:uid="{00000000-0009-0000-0100-00000A000000}"/>
  <tableColumns count="1">
    <tableColumn id="1" xr3:uid="{00000000-0010-0000-0700-000001000000}" name="Sportfachverband"/>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8000000}" name="Sportverein" displayName="Sportverein" ref="O1:O3" totalsRowShown="0">
  <autoFilter ref="O1:O3" xr:uid="{00000000-0009-0000-0100-000016000000}"/>
  <tableColumns count="1">
    <tableColumn id="1" xr3:uid="{00000000-0010-0000-0800-000001000000}" name="Sportverein"/>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3.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14.bin"/><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6" Type="http://schemas.openxmlformats.org/officeDocument/2006/relationships/hyperlink" Target="mailto:geschaeftsstelle@bg-sv.de" TargetMode="External"/><Relationship Id="rId21" Type="http://schemas.openxmlformats.org/officeDocument/2006/relationships/hyperlink" Target="mailto:info@einradverband-bayern.de" TargetMode="External"/><Relationship Id="rId42" Type="http://schemas.openxmlformats.org/officeDocument/2006/relationships/hyperlink" Target="mailto:buero@brv-ev.de" TargetMode="External"/><Relationship Id="rId47" Type="http://schemas.openxmlformats.org/officeDocument/2006/relationships/hyperlink" Target="mailto:lehmacher@ruderverband.de" TargetMode="External"/><Relationship Id="rId63" Type="http://schemas.openxmlformats.org/officeDocument/2006/relationships/hyperlink" Target="mailto:office@turnspiele-bayern.de" TargetMode="External"/><Relationship Id="rId68" Type="http://schemas.openxmlformats.org/officeDocument/2006/relationships/hyperlink" Target="mailto:info@bsj-guenzburg.de" TargetMode="External"/><Relationship Id="rId16" Type="http://schemas.openxmlformats.org/officeDocument/2006/relationships/hyperlink" Target="mailto:GS@Bayern-Billard.de" TargetMode="External"/><Relationship Id="rId11" Type="http://schemas.openxmlformats.org/officeDocument/2006/relationships/hyperlink" Target="mailto:geschaeftsstelle@badminton-bbv.de" TargetMode="External"/><Relationship Id="rId32" Type="http://schemas.openxmlformats.org/officeDocument/2006/relationships/hyperlink" Target="mailto:info@jjvb.de" TargetMode="External"/><Relationship Id="rId37" Type="http://schemas.openxmlformats.org/officeDocument/2006/relationships/hyperlink" Target="mailto:meyer@lvbayern.de" TargetMode="External"/><Relationship Id="rId53" Type="http://schemas.openxmlformats.org/officeDocument/2006/relationships/hyperlink" Target="mailto:info@bskv.de" TargetMode="External"/><Relationship Id="rId58" Type="http://schemas.openxmlformats.org/officeDocument/2006/relationships/hyperlink" Target="mailto:geschaeftsstelle@bltv-ev.de" TargetMode="External"/><Relationship Id="rId74" Type="http://schemas.openxmlformats.org/officeDocument/2006/relationships/table" Target="../tables/table6.xml"/><Relationship Id="rId79" Type="http://schemas.openxmlformats.org/officeDocument/2006/relationships/table" Target="../tables/table11.xml"/><Relationship Id="rId5" Type="http://schemas.openxmlformats.org/officeDocument/2006/relationships/hyperlink" Target="mailto:geschaeftsstelle@sportjugend-oberfranken.de" TargetMode="External"/><Relationship Id="rId61" Type="http://schemas.openxmlformats.org/officeDocument/2006/relationships/hyperlink" Target="mailto:info@btv-info.de" TargetMode="External"/><Relationship Id="rId19" Type="http://schemas.openxmlformats.org/officeDocument/2006/relationships/hyperlink" Target="mailto:melanieschwab.1@web.de" TargetMode="External"/><Relationship Id="rId14" Type="http://schemas.openxmlformats.org/officeDocument/2006/relationships/hyperlink" Target="mailto:info@bvs-bayern.com" TargetMode="External"/><Relationship Id="rId22" Type="http://schemas.openxmlformats.org/officeDocument/2006/relationships/hyperlink" Target="mailto:Info@bev-eissport.de" TargetMode="External"/><Relationship Id="rId27" Type="http://schemas.openxmlformats.org/officeDocument/2006/relationships/hyperlink" Target="mailto:Geschaeftsstelle@BGKV.de" TargetMode="External"/><Relationship Id="rId30" Type="http://schemas.openxmlformats.org/officeDocument/2006/relationships/hyperlink" Target="mailto:info@bayernhockey.de" TargetMode="External"/><Relationship Id="rId35" Type="http://schemas.openxmlformats.org/officeDocument/2006/relationships/hyperlink" Target="mailto:geschaeftsstelle@baku-ev.de" TargetMode="External"/><Relationship Id="rId43" Type="http://schemas.openxmlformats.org/officeDocument/2006/relationships/hyperlink" Target="mailto:geschaeftsstelle@brtv.de" TargetMode="External"/><Relationship Id="rId48" Type="http://schemas.openxmlformats.org/officeDocument/2006/relationships/hyperlink" Target="mailto:GStelle@Schachbund-Bayern.de" TargetMode="External"/><Relationship Id="rId56" Type="http://schemas.openxmlformats.org/officeDocument/2006/relationships/hyperlink" Target="mailto:btu-gs@online.de" TargetMode="External"/><Relationship Id="rId64" Type="http://schemas.openxmlformats.org/officeDocument/2006/relationships/hyperlink" Target="mailto:info@msj.de" TargetMode="External"/><Relationship Id="rId69" Type="http://schemas.openxmlformats.org/officeDocument/2006/relationships/table" Target="../tables/table1.xml"/><Relationship Id="rId77" Type="http://schemas.openxmlformats.org/officeDocument/2006/relationships/table" Target="../tables/table9.xml"/><Relationship Id="rId8" Type="http://schemas.openxmlformats.org/officeDocument/2006/relationships/hyperlink" Target="mailto:bsj@blsv-schwaben.de" TargetMode="External"/><Relationship Id="rId51" Type="http://schemas.openxmlformats.org/officeDocument/2006/relationships/hyperlink" Target="mailto:info@bsbv-online.de" TargetMode="External"/><Relationship Id="rId72" Type="http://schemas.openxmlformats.org/officeDocument/2006/relationships/table" Target="../tables/table4.xml"/><Relationship Id="rId80" Type="http://schemas.openxmlformats.org/officeDocument/2006/relationships/table" Target="../tables/table12.xml"/><Relationship Id="rId3" Type="http://schemas.openxmlformats.org/officeDocument/2006/relationships/hyperlink" Target="mailto:susanne.kiebler@blsv.de" TargetMode="External"/><Relationship Id="rId12" Type="http://schemas.openxmlformats.org/officeDocument/2006/relationships/hyperlink" Target="mailto:info@bbsv.de" TargetMode="External"/><Relationship Id="rId17" Type="http://schemas.openxmlformats.org/officeDocument/2006/relationships/hyperlink" Target="mailto:BBSV-Geschaeftsstelle@web.de" TargetMode="External"/><Relationship Id="rId25" Type="http://schemas.openxmlformats.org/officeDocument/2006/relationships/hyperlink" Target="mailto:bfv@bfv.de" TargetMode="External"/><Relationship Id="rId33" Type="http://schemas.openxmlformats.org/officeDocument/2006/relationships/hyperlink" Target="mailto:BKV@kanu-bayern.de" TargetMode="External"/><Relationship Id="rId38" Type="http://schemas.openxmlformats.org/officeDocument/2006/relationships/hyperlink" Target="mailto:info@minigolf-bayern.de" TargetMode="External"/><Relationship Id="rId46" Type="http://schemas.openxmlformats.org/officeDocument/2006/relationships/hyperlink" Target="mailto:geschaeftsstelle@briv-rollsport.de" TargetMode="External"/><Relationship Id="rId59" Type="http://schemas.openxmlformats.org/officeDocument/2006/relationships/hyperlink" Target="mailto:btv@btv.de" TargetMode="External"/><Relationship Id="rId67" Type="http://schemas.openxmlformats.org/officeDocument/2006/relationships/hyperlink" Target="mailto:thomas.schubert@sportjugend-oberfranken.de" TargetMode="External"/><Relationship Id="rId20" Type="http://schemas.openxmlformats.org/officeDocument/2006/relationships/hyperlink" Target="mailto:baumgartner@bdvev.de" TargetMode="External"/><Relationship Id="rId41" Type="http://schemas.openxmlformats.org/officeDocument/2006/relationships/hyperlink" Target="mailto:kmweber@t-online.de" TargetMode="External"/><Relationship Id="rId54" Type="http://schemas.openxmlformats.org/officeDocument/2006/relationships/hyperlink" Target="mailto:info@bskv.de" TargetMode="External"/><Relationship Id="rId62" Type="http://schemas.openxmlformats.org/officeDocument/2006/relationships/hyperlink" Target="mailto:info@btv-turnen.de" TargetMode="External"/><Relationship Id="rId70" Type="http://schemas.openxmlformats.org/officeDocument/2006/relationships/table" Target="../tables/table2.xml"/><Relationship Id="rId75" Type="http://schemas.openxmlformats.org/officeDocument/2006/relationships/table" Target="../tables/table7.xml"/><Relationship Id="rId1" Type="http://schemas.openxmlformats.org/officeDocument/2006/relationships/hyperlink" Target="mailto:bsj@blsv.de" TargetMode="External"/><Relationship Id="rId6" Type="http://schemas.openxmlformats.org/officeDocument/2006/relationships/hyperlink" Target="mailto:michaela.tesauro@blsv.de" TargetMode="External"/><Relationship Id="rId15" Type="http://schemas.openxmlformats.org/officeDocument/2006/relationships/hyperlink" Target="mailto:service@bergsportfachverband.de" TargetMode="External"/><Relationship Id="rId23" Type="http://schemas.openxmlformats.org/officeDocument/2006/relationships/hyperlink" Target="mailto:geschaeftsstelle@fechten-bayern.de" TargetMode="External"/><Relationship Id="rId28" Type="http://schemas.openxmlformats.org/officeDocument/2006/relationships/hyperlink" Target="mailto:hk@bayerischergolfverband.de" TargetMode="External"/><Relationship Id="rId36" Type="http://schemas.openxmlformats.org/officeDocument/2006/relationships/hyperlink" Target="mailto:info@blv-sport.de" TargetMode="External"/><Relationship Id="rId49" Type="http://schemas.openxmlformats.org/officeDocument/2006/relationships/hyperlink" Target="mailto:guerth@bayerischer-schwimmverband.de" TargetMode="External"/><Relationship Id="rId57" Type="http://schemas.openxmlformats.org/officeDocument/2006/relationships/hyperlink" Target="mailto:geschaeftsstelle@ltvb.de" TargetMode="External"/><Relationship Id="rId10" Type="http://schemas.openxmlformats.org/officeDocument/2006/relationships/hyperlink" Target="mailto:geschaeftsstelle@afvby.de" TargetMode="External"/><Relationship Id="rId31" Type="http://schemas.openxmlformats.org/officeDocument/2006/relationships/hyperlink" Target="mailto:gst@b-j-v.de" TargetMode="External"/><Relationship Id="rId44" Type="http://schemas.openxmlformats.org/officeDocument/2006/relationships/hyperlink" Target="mailto:hohlmeier@brfv.de" TargetMode="External"/><Relationship Id="rId52" Type="http://schemas.openxmlformats.org/officeDocument/2006/relationships/hyperlink" Target="mailto:info@bsv-ski.de" TargetMode="External"/><Relationship Id="rId60" Type="http://schemas.openxmlformats.org/officeDocument/2006/relationships/hyperlink" Target="mailto:bttv@bttv.de" TargetMode="External"/><Relationship Id="rId65" Type="http://schemas.openxmlformats.org/officeDocument/2006/relationships/hyperlink" Target="mailto:info@bsj-cham.de" TargetMode="External"/><Relationship Id="rId73" Type="http://schemas.openxmlformats.org/officeDocument/2006/relationships/table" Target="../tables/table5.xml"/><Relationship Id="rId78" Type="http://schemas.openxmlformats.org/officeDocument/2006/relationships/table" Target="../tables/table10.xml"/><Relationship Id="rId81" Type="http://schemas.openxmlformats.org/officeDocument/2006/relationships/table" Target="../tables/table13.xml"/><Relationship Id="rId4" Type="http://schemas.openxmlformats.org/officeDocument/2006/relationships/hyperlink" Target="mailto:birgit.spangenberg@blsv.de" TargetMode="External"/><Relationship Id="rId9" Type="http://schemas.openxmlformats.org/officeDocument/2006/relationships/hyperlink" Target="mailto:fab-gst@aikido-fab.de" TargetMode="External"/><Relationship Id="rId13" Type="http://schemas.openxmlformats.org/officeDocument/2006/relationships/hyperlink" Target="mailto:bbv@bbv-online.de" TargetMode="External"/><Relationship Id="rId18" Type="http://schemas.openxmlformats.org/officeDocument/2006/relationships/hyperlink" Target="mailto:info@boxen-babv.de" TargetMode="External"/><Relationship Id="rId39" Type="http://schemas.openxmlformats.org/officeDocument/2006/relationships/hyperlink" Target="mailto:christine.wenzig@blmf.de" TargetMode="External"/><Relationship Id="rId34" Type="http://schemas.openxmlformats.org/officeDocument/2006/relationships/hyperlink" Target="mailto:info@karate-bayern.de" TargetMode="External"/><Relationship Id="rId50" Type="http://schemas.openxmlformats.org/officeDocument/2006/relationships/hyperlink" Target="mailto:bsv@bayernsail.de" TargetMode="External"/><Relationship Id="rId55" Type="http://schemas.openxmlformats.org/officeDocument/2006/relationships/hyperlink" Target="mailto:squash@squash-in-bayern.de" TargetMode="External"/><Relationship Id="rId76" Type="http://schemas.openxmlformats.org/officeDocument/2006/relationships/table" Target="../tables/table8.xml"/><Relationship Id="rId7" Type="http://schemas.openxmlformats.org/officeDocument/2006/relationships/hyperlink" Target="mailto:irena.walter-hiller@BLSV.DE" TargetMode="External"/><Relationship Id="rId71" Type="http://schemas.openxmlformats.org/officeDocument/2006/relationships/table" Target="../tables/table3.xml"/><Relationship Id="rId2" Type="http://schemas.openxmlformats.org/officeDocument/2006/relationships/hyperlink" Target="mailto:bsj-obb@blsv.de" TargetMode="External"/><Relationship Id="rId29" Type="http://schemas.openxmlformats.org/officeDocument/2006/relationships/hyperlink" Target="mailto:Info@bhv-online.de" TargetMode="External"/><Relationship Id="rId24" Type="http://schemas.openxmlformats.org/officeDocument/2006/relationships/hyperlink" Target="mailto:alexander.kroll@floorball-bayern.de" TargetMode="External"/><Relationship Id="rId40" Type="http://schemas.openxmlformats.org/officeDocument/2006/relationships/hyperlink" Target="mailto:office@motorsport-bayern.de" TargetMode="External"/><Relationship Id="rId45" Type="http://schemas.openxmlformats.org/officeDocument/2006/relationships/hyperlink" Target="mailto:gs@brv-ringen.de" TargetMode="External"/><Relationship Id="rId66" Type="http://schemas.openxmlformats.org/officeDocument/2006/relationships/hyperlink" Target="mailto:kh.klug@googlemail.com" TargetMode="Externa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EB730-03B0-4A52-8DEE-73584DB87A40}">
  <dimension ref="A1:H34"/>
  <sheetViews>
    <sheetView showGridLines="0" tabSelected="1" zoomScale="90" zoomScaleNormal="90" workbookViewId="0">
      <selection sqref="A1:H1"/>
    </sheetView>
  </sheetViews>
  <sheetFormatPr baseColWidth="10" defaultColWidth="0" defaultRowHeight="12.6" zeroHeight="1" x14ac:dyDescent="0.2"/>
  <cols>
    <col min="1" max="8" width="9.90625" style="99" customWidth="1"/>
    <col min="9" max="16384" width="10" style="99" hidden="1"/>
  </cols>
  <sheetData>
    <row r="1" spans="1:8" ht="19.5" customHeight="1" x14ac:dyDescent="0.2">
      <c r="A1" s="340" t="s">
        <v>2782</v>
      </c>
      <c r="B1" s="340"/>
      <c r="C1" s="340"/>
      <c r="D1" s="340"/>
      <c r="E1" s="340"/>
      <c r="F1" s="340"/>
      <c r="G1" s="340"/>
      <c r="H1" s="341"/>
    </row>
    <row r="2" spans="1:8" ht="6.9" customHeight="1" x14ac:dyDescent="0.2">
      <c r="A2" s="313"/>
      <c r="B2" s="313"/>
      <c r="C2" s="313"/>
      <c r="D2" s="313"/>
      <c r="E2" s="313"/>
      <c r="F2" s="313"/>
      <c r="G2" s="313"/>
      <c r="H2" s="315"/>
    </row>
    <row r="3" spans="1:8" ht="60" customHeight="1" x14ac:dyDescent="0.2">
      <c r="A3" s="342" t="s">
        <v>2959</v>
      </c>
      <c r="B3" s="343"/>
      <c r="C3" s="343"/>
      <c r="D3" s="343"/>
      <c r="E3" s="343"/>
      <c r="F3" s="343"/>
      <c r="G3" s="343"/>
      <c r="H3" s="343"/>
    </row>
    <row r="4" spans="1:8" ht="8.25" customHeight="1" x14ac:dyDescent="0.2">
      <c r="A4" s="312"/>
      <c r="B4" s="312"/>
      <c r="C4" s="312"/>
      <c r="D4" s="312"/>
      <c r="E4" s="312"/>
      <c r="F4" s="312"/>
      <c r="G4" s="312"/>
      <c r="H4" s="315"/>
    </row>
    <row r="5" spans="1:8" ht="91.5" customHeight="1" x14ac:dyDescent="0.2">
      <c r="A5" s="342" t="s">
        <v>3938</v>
      </c>
      <c r="B5" s="343"/>
      <c r="C5" s="343"/>
      <c r="D5" s="343"/>
      <c r="E5" s="343"/>
      <c r="F5" s="343"/>
      <c r="G5" s="343"/>
      <c r="H5" s="343"/>
    </row>
    <row r="6" spans="1:8" ht="8.25" customHeight="1" x14ac:dyDescent="0.2">
      <c r="A6" s="312"/>
      <c r="B6" s="314"/>
      <c r="C6" s="314"/>
      <c r="D6" s="314"/>
      <c r="E6" s="314"/>
      <c r="F6" s="314"/>
      <c r="G6" s="314"/>
      <c r="H6" s="314"/>
    </row>
    <row r="7" spans="1:8" ht="60" customHeight="1" x14ac:dyDescent="0.2">
      <c r="A7" s="342" t="s">
        <v>2989</v>
      </c>
      <c r="B7" s="343"/>
      <c r="C7" s="343"/>
      <c r="D7" s="343"/>
      <c r="E7" s="343"/>
      <c r="F7" s="343"/>
      <c r="G7" s="343"/>
      <c r="H7" s="343"/>
    </row>
    <row r="8" spans="1:8" ht="8.25" customHeight="1" x14ac:dyDescent="0.2">
      <c r="A8" s="312"/>
      <c r="B8" s="312"/>
      <c r="C8" s="312"/>
      <c r="D8" s="312"/>
      <c r="E8" s="312"/>
      <c r="F8" s="312"/>
      <c r="G8" s="312"/>
      <c r="H8" s="315"/>
    </row>
    <row r="9" spans="1:8" ht="75" customHeight="1" x14ac:dyDescent="0.2">
      <c r="A9" s="342" t="s">
        <v>2990</v>
      </c>
      <c r="B9" s="343"/>
      <c r="C9" s="343"/>
      <c r="D9" s="343"/>
      <c r="E9" s="343"/>
      <c r="F9" s="343"/>
      <c r="G9" s="343"/>
      <c r="H9" s="343"/>
    </row>
    <row r="10" spans="1:8" ht="8.25" customHeight="1" x14ac:dyDescent="0.2">
      <c r="A10" s="312"/>
      <c r="B10" s="312"/>
      <c r="C10" s="312"/>
      <c r="D10" s="312"/>
      <c r="E10" s="312"/>
      <c r="F10" s="312"/>
      <c r="G10" s="312"/>
      <c r="H10" s="315"/>
    </row>
    <row r="11" spans="1:8" ht="45" customHeight="1" x14ac:dyDescent="0.2">
      <c r="A11" s="342" t="s">
        <v>2991</v>
      </c>
      <c r="B11" s="341"/>
      <c r="C11" s="341"/>
      <c r="D11" s="341"/>
      <c r="E11" s="341"/>
      <c r="F11" s="341"/>
      <c r="G11" s="341"/>
      <c r="H11" s="341"/>
    </row>
    <row r="12" spans="1:8" ht="8.25" customHeight="1" x14ac:dyDescent="0.2">
      <c r="A12" s="312"/>
      <c r="B12" s="312"/>
      <c r="C12" s="312"/>
      <c r="D12" s="312"/>
      <c r="E12" s="312"/>
      <c r="F12" s="312"/>
      <c r="G12" s="312"/>
      <c r="H12" s="315"/>
    </row>
    <row r="13" spans="1:8" ht="30" customHeight="1" x14ac:dyDescent="0.2">
      <c r="A13" s="342" t="s">
        <v>2992</v>
      </c>
      <c r="B13" s="343"/>
      <c r="C13" s="343"/>
      <c r="D13" s="343"/>
      <c r="E13" s="343"/>
      <c r="F13" s="343"/>
      <c r="G13" s="343"/>
      <c r="H13" s="343"/>
    </row>
    <row r="14" spans="1:8" ht="8.25" customHeight="1" x14ac:dyDescent="0.2">
      <c r="A14" s="312"/>
      <c r="B14" s="312"/>
      <c r="C14" s="312"/>
      <c r="D14" s="312"/>
      <c r="E14" s="312"/>
      <c r="F14" s="312"/>
      <c r="G14" s="312"/>
      <c r="H14" s="315"/>
    </row>
    <row r="15" spans="1:8" ht="50.1" customHeight="1" x14ac:dyDescent="0.2">
      <c r="A15" s="342" t="s">
        <v>3964</v>
      </c>
      <c r="B15" s="347"/>
      <c r="C15" s="347"/>
      <c r="D15" s="347"/>
      <c r="E15" s="347"/>
      <c r="F15" s="347"/>
      <c r="G15" s="347"/>
      <c r="H15" s="347"/>
    </row>
    <row r="16" spans="1:8" ht="8.25" hidden="1" customHeight="1" x14ac:dyDescent="0.2">
      <c r="A16" s="312"/>
      <c r="B16" s="312"/>
      <c r="C16" s="312"/>
      <c r="D16" s="312"/>
      <c r="E16" s="312"/>
      <c r="F16" s="312"/>
      <c r="G16" s="312"/>
      <c r="H16" s="315"/>
    </row>
    <row r="17" spans="1:8" ht="48.75" hidden="1" customHeight="1" x14ac:dyDescent="0.2">
      <c r="A17" s="342" t="s">
        <v>2833</v>
      </c>
      <c r="B17" s="342"/>
      <c r="C17" s="342"/>
      <c r="D17" s="342"/>
      <c r="E17" s="342"/>
      <c r="F17" s="342"/>
      <c r="G17" s="342"/>
      <c r="H17" s="341"/>
    </row>
    <row r="18" spans="1:8" ht="8.25" customHeight="1" x14ac:dyDescent="0.2">
      <c r="A18" s="312"/>
      <c r="B18" s="312"/>
      <c r="C18" s="312"/>
      <c r="D18" s="312"/>
      <c r="E18" s="312"/>
      <c r="F18" s="312"/>
      <c r="G18" s="312"/>
      <c r="H18" s="315"/>
    </row>
    <row r="19" spans="1:8" s="332" customFormat="1" ht="30" customHeight="1" x14ac:dyDescent="0.2">
      <c r="A19" s="342" t="s">
        <v>2993</v>
      </c>
      <c r="B19" s="343"/>
      <c r="C19" s="343"/>
      <c r="D19" s="343"/>
      <c r="E19" s="343"/>
      <c r="F19" s="343"/>
      <c r="G19" s="343"/>
      <c r="H19" s="343"/>
    </row>
    <row r="20" spans="1:8" ht="8.25" customHeight="1" x14ac:dyDescent="0.2">
      <c r="A20" s="312"/>
      <c r="B20" s="312"/>
      <c r="C20" s="312"/>
      <c r="D20" s="312"/>
      <c r="E20" s="312"/>
      <c r="F20" s="312"/>
      <c r="G20" s="312"/>
      <c r="H20" s="315"/>
    </row>
    <row r="21" spans="1:8" ht="60" customHeight="1" x14ac:dyDescent="0.2">
      <c r="A21" s="342" t="s">
        <v>2994</v>
      </c>
      <c r="B21" s="343"/>
      <c r="C21" s="343"/>
      <c r="D21" s="343"/>
      <c r="E21" s="343"/>
      <c r="F21" s="343"/>
      <c r="G21" s="343"/>
      <c r="H21" s="343"/>
    </row>
    <row r="22" spans="1:8" ht="8.25" customHeight="1" x14ac:dyDescent="0.2">
      <c r="A22" s="312"/>
      <c r="B22" s="312"/>
      <c r="C22" s="312"/>
      <c r="D22" s="312"/>
      <c r="E22" s="312"/>
      <c r="F22" s="312"/>
      <c r="G22" s="312"/>
      <c r="H22" s="315"/>
    </row>
    <row r="23" spans="1:8" ht="45" customHeight="1" x14ac:dyDescent="0.2">
      <c r="A23" s="343" t="s">
        <v>2995</v>
      </c>
      <c r="B23" s="343"/>
      <c r="C23" s="343"/>
      <c r="D23" s="343"/>
      <c r="E23" s="343"/>
      <c r="F23" s="343"/>
      <c r="G23" s="343"/>
      <c r="H23" s="343"/>
    </row>
    <row r="24" spans="1:8" ht="8.25" customHeight="1" x14ac:dyDescent="0.2">
      <c r="A24" s="312"/>
      <c r="B24" s="312"/>
      <c r="C24" s="312"/>
      <c r="D24" s="312"/>
      <c r="E24" s="312"/>
      <c r="F24" s="312"/>
      <c r="G24" s="312"/>
      <c r="H24" s="315"/>
    </row>
    <row r="25" spans="1:8" ht="49.5" customHeight="1" x14ac:dyDescent="0.2">
      <c r="A25" s="342" t="s">
        <v>3972</v>
      </c>
      <c r="B25" s="343"/>
      <c r="C25" s="343"/>
      <c r="D25" s="343"/>
      <c r="E25" s="343"/>
      <c r="F25" s="343"/>
      <c r="G25" s="343"/>
      <c r="H25" s="343"/>
    </row>
    <row r="26" spans="1:8" ht="8.25" customHeight="1" x14ac:dyDescent="0.2">
      <c r="A26" s="312"/>
      <c r="B26" s="312"/>
      <c r="C26" s="312"/>
      <c r="D26" s="312"/>
      <c r="E26" s="312"/>
      <c r="F26" s="312"/>
      <c r="G26" s="312"/>
      <c r="H26" s="315"/>
    </row>
    <row r="27" spans="1:8" ht="171" customHeight="1" x14ac:dyDescent="0.2">
      <c r="A27" s="348" t="s">
        <v>3965</v>
      </c>
      <c r="B27" s="349"/>
      <c r="C27" s="349"/>
      <c r="D27" s="349"/>
      <c r="E27" s="349"/>
      <c r="F27" s="349"/>
      <c r="G27" s="349"/>
      <c r="H27" s="350"/>
    </row>
    <row r="28" spans="1:8" ht="8.25" customHeight="1" x14ac:dyDescent="0.2">
      <c r="A28" s="312"/>
      <c r="B28" s="312"/>
      <c r="C28" s="312"/>
      <c r="D28" s="312"/>
      <c r="E28" s="312"/>
      <c r="F28" s="312"/>
      <c r="G28" s="312"/>
      <c r="H28" s="315"/>
    </row>
    <row r="29" spans="1:8" ht="45" customHeight="1" x14ac:dyDescent="0.2">
      <c r="A29" s="342" t="s">
        <v>3952</v>
      </c>
      <c r="B29" s="343"/>
      <c r="C29" s="343"/>
      <c r="D29" s="343"/>
      <c r="E29" s="343"/>
      <c r="F29" s="343"/>
      <c r="G29" s="343"/>
      <c r="H29" s="343"/>
    </row>
    <row r="30" spans="1:8" ht="13.5" customHeight="1" x14ac:dyDescent="0.2">
      <c r="A30" s="342"/>
      <c r="B30" s="342"/>
      <c r="C30" s="342"/>
      <c r="D30" s="342"/>
      <c r="E30" s="342"/>
      <c r="F30" s="342"/>
      <c r="G30" s="342"/>
      <c r="H30" s="341"/>
    </row>
    <row r="31" spans="1:8" ht="16.2" hidden="1" x14ac:dyDescent="0.2">
      <c r="A31" s="344"/>
      <c r="B31" s="344"/>
      <c r="C31" s="344"/>
      <c r="D31" s="344"/>
      <c r="E31" s="344"/>
      <c r="F31" s="344"/>
      <c r="G31" s="344"/>
      <c r="H31" s="120"/>
    </row>
    <row r="32" spans="1:8" ht="19.5" hidden="1" customHeight="1" x14ac:dyDescent="0.2">
      <c r="A32" s="345"/>
      <c r="B32" s="345"/>
      <c r="C32" s="345"/>
      <c r="D32" s="345"/>
      <c r="E32" s="345"/>
      <c r="F32" s="345"/>
      <c r="G32" s="345"/>
      <c r="H32" s="346"/>
    </row>
    <row r="33" spans="1:8" ht="16.2" hidden="1" x14ac:dyDescent="0.3">
      <c r="A33" s="121"/>
      <c r="B33" s="121"/>
      <c r="C33" s="121"/>
      <c r="D33" s="121"/>
      <c r="E33" s="121"/>
      <c r="F33" s="121"/>
      <c r="G33" s="121"/>
      <c r="H33" s="121"/>
    </row>
    <row r="34" spans="1:8" ht="16.2" hidden="1" x14ac:dyDescent="0.3">
      <c r="A34" s="121"/>
      <c r="B34" s="121"/>
      <c r="C34" s="121"/>
      <c r="D34" s="121"/>
      <c r="E34" s="121"/>
      <c r="F34" s="121"/>
      <c r="G34" s="121"/>
      <c r="H34" s="121"/>
    </row>
  </sheetData>
  <sheetProtection algorithmName="SHA-512" hashValue="QUyx5c8Vt5TdRCLQ8xRnnkjFemG9788rjDUUaV1yE8XB0VL71+Oq+7b4lxFsX+SgDvC/1Hum0yGA7iFVBqN4pA==" saltValue="AAsf/7qjNDR+s5eviReavA==" spinCount="100000" sheet="1" objects="1" scenarios="1"/>
  <mergeCells count="18">
    <mergeCell ref="A23:H23"/>
    <mergeCell ref="A31:G31"/>
    <mergeCell ref="A32:H32"/>
    <mergeCell ref="A30:H30"/>
    <mergeCell ref="A15:H15"/>
    <mergeCell ref="A17:H17"/>
    <mergeCell ref="A27:H27"/>
    <mergeCell ref="A25:H25"/>
    <mergeCell ref="A21:H21"/>
    <mergeCell ref="A19:H19"/>
    <mergeCell ref="A29:H29"/>
    <mergeCell ref="A1:H1"/>
    <mergeCell ref="A5:H5"/>
    <mergeCell ref="A11:H11"/>
    <mergeCell ref="A13:H13"/>
    <mergeCell ref="A9:H9"/>
    <mergeCell ref="A3:H3"/>
    <mergeCell ref="A7:H7"/>
  </mergeCells>
  <pageMargins left="0.70866141732283472" right="0.31496062992125984" top="0.78740157480314965" bottom="0.78740157480314965"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E180D-934B-40B0-B546-016C0C9BECB5}">
  <sheetPr codeName="Tabelle5">
    <tabColor theme="4" tint="-0.249977111117893"/>
  </sheetPr>
  <dimension ref="A1:G271"/>
  <sheetViews>
    <sheetView workbookViewId="0">
      <selection activeCell="F29" sqref="F29"/>
    </sheetView>
  </sheetViews>
  <sheetFormatPr baseColWidth="10" defaultColWidth="0" defaultRowHeight="13.2" zeroHeight="1" x14ac:dyDescent="0.25"/>
  <cols>
    <col min="1" max="1" width="2.453125" style="217" customWidth="1"/>
    <col min="2" max="2" width="7.08984375" style="191" customWidth="1"/>
    <col min="3" max="3" width="9.08984375" style="191" customWidth="1"/>
    <col min="4" max="4" width="15.90625" style="191" customWidth="1"/>
    <col min="5" max="5" width="25.453125" style="191" customWidth="1"/>
    <col min="6" max="6" width="10.36328125" style="191" bestFit="1" customWidth="1"/>
    <col min="7" max="7" width="1.6328125" style="191" customWidth="1"/>
    <col min="8" max="16384" width="11" hidden="1"/>
  </cols>
  <sheetData>
    <row r="1" spans="1:7" ht="15.6" x14ac:dyDescent="0.25">
      <c r="A1" s="422" t="s">
        <v>3939</v>
      </c>
      <c r="B1" s="423"/>
      <c r="C1" s="423"/>
      <c r="D1" s="423"/>
      <c r="E1" s="423"/>
      <c r="F1" s="423"/>
      <c r="G1" s="190"/>
    </row>
    <row r="2" spans="1:7" ht="15.6" x14ac:dyDescent="0.25">
      <c r="A2" s="422" t="s">
        <v>3940</v>
      </c>
      <c r="B2" s="423"/>
      <c r="C2" s="423"/>
      <c r="D2" s="423"/>
      <c r="E2" s="423"/>
      <c r="F2" s="423"/>
      <c r="G2" s="190"/>
    </row>
    <row r="3" spans="1:7" ht="6.75" customHeight="1" x14ac:dyDescent="0.25">
      <c r="A3" s="203"/>
      <c r="B3" s="204"/>
      <c r="C3" s="204"/>
      <c r="D3" s="204"/>
      <c r="E3" s="204"/>
      <c r="F3" s="204"/>
      <c r="G3" s="190"/>
    </row>
    <row r="4" spans="1:7" ht="6.75" customHeight="1" x14ac:dyDescent="0.25">
      <c r="A4" s="203"/>
      <c r="B4" s="204"/>
      <c r="C4" s="204"/>
      <c r="D4" s="204"/>
      <c r="E4" s="204"/>
      <c r="F4" s="204"/>
      <c r="G4" s="190"/>
    </row>
    <row r="5" spans="1:7" x14ac:dyDescent="0.25">
      <c r="A5" s="203"/>
      <c r="B5" s="205" t="s">
        <v>2722</v>
      </c>
      <c r="C5" s="204"/>
      <c r="D5" s="204"/>
      <c r="E5" s="204"/>
      <c r="F5" s="204"/>
      <c r="G5" s="190"/>
    </row>
    <row r="6" spans="1:7" ht="6.75" customHeight="1" x14ac:dyDescent="0.25">
      <c r="A6" s="203"/>
      <c r="B6" s="204"/>
      <c r="C6" s="204"/>
      <c r="D6" s="204"/>
      <c r="E6" s="204"/>
      <c r="F6" s="204"/>
      <c r="G6" s="190"/>
    </row>
    <row r="7" spans="1:7" ht="15" customHeight="1" x14ac:dyDescent="0.25">
      <c r="A7" s="206"/>
      <c r="B7" s="194" t="s">
        <v>3941</v>
      </c>
      <c r="C7" s="194" t="s">
        <v>3942</v>
      </c>
      <c r="D7" s="194" t="s">
        <v>3947</v>
      </c>
      <c r="E7" s="194" t="s">
        <v>3944</v>
      </c>
      <c r="F7" s="194" t="s">
        <v>2736</v>
      </c>
      <c r="G7" s="190"/>
    </row>
    <row r="8" spans="1:7" ht="15" customHeight="1" x14ac:dyDescent="0.25">
      <c r="A8" s="206"/>
      <c r="B8" s="416" t="s">
        <v>3948</v>
      </c>
      <c r="C8" s="417"/>
      <c r="D8" s="417"/>
      <c r="E8" s="417"/>
      <c r="F8" s="418"/>
      <c r="G8" s="190"/>
    </row>
    <row r="9" spans="1:7" ht="15" customHeight="1" x14ac:dyDescent="0.25">
      <c r="A9" s="302">
        <v>1</v>
      </c>
      <c r="B9" s="195"/>
      <c r="C9" s="207"/>
      <c r="D9" s="197" t="str">
        <f>IF('TN-Liste'!B48="","",'TN-Liste'!C48&amp;" "&amp;'TN-Liste'!B48)</f>
        <v/>
      </c>
      <c r="E9" s="208" t="str">
        <f>IF('TN-Liste'!B48=0,"TN-Geb. für","TN-Geb. für"&amp;" "&amp;'TN-Liste'!C48&amp;" "&amp;'TN-Liste'!B48)</f>
        <v xml:space="preserve">TN-Geb. für  </v>
      </c>
      <c r="F9" s="196"/>
      <c r="G9" s="190"/>
    </row>
    <row r="10" spans="1:7" ht="15" customHeight="1" x14ac:dyDescent="0.25">
      <c r="A10" s="302">
        <v>2</v>
      </c>
      <c r="B10" s="195"/>
      <c r="C10" s="207"/>
      <c r="D10" s="197" t="str">
        <f>IF('TN-Liste'!B49="","",'TN-Liste'!C49&amp;" "&amp;'TN-Liste'!B49)</f>
        <v/>
      </c>
      <c r="E10" s="208" t="str">
        <f>IF('TN-Liste'!B49=0,"TN-Geb. für","TN-Geb. für"&amp;" "&amp;'TN-Liste'!C49&amp;" "&amp;'TN-Liste'!B49)</f>
        <v xml:space="preserve">TN-Geb. für  </v>
      </c>
      <c r="F10" s="196"/>
      <c r="G10" s="190"/>
    </row>
    <row r="11" spans="1:7" ht="15" customHeight="1" x14ac:dyDescent="0.25">
      <c r="A11" s="302">
        <v>3</v>
      </c>
      <c r="B11" s="195"/>
      <c r="C11" s="207"/>
      <c r="D11" s="197" t="str">
        <f>IF('TN-Liste'!B50="","",'TN-Liste'!C50&amp;" "&amp;'TN-Liste'!B50)</f>
        <v/>
      </c>
      <c r="E11" s="208" t="str">
        <f>IF('TN-Liste'!B50=0,"TN-Geb. für","TN-Geb. für"&amp;" "&amp;'TN-Liste'!C50&amp;" "&amp;'TN-Liste'!B50)</f>
        <v xml:space="preserve">TN-Geb. für  </v>
      </c>
      <c r="F11" s="196"/>
      <c r="G11" s="190"/>
    </row>
    <row r="12" spans="1:7" ht="15" customHeight="1" x14ac:dyDescent="0.25">
      <c r="A12" s="302">
        <v>4</v>
      </c>
      <c r="B12" s="195"/>
      <c r="C12" s="207"/>
      <c r="D12" s="197" t="str">
        <f>IF('TN-Liste'!B51="","",'TN-Liste'!C51&amp;" "&amp;'TN-Liste'!B51)</f>
        <v/>
      </c>
      <c r="E12" s="208" t="str">
        <f>IF('TN-Liste'!B51=0,"TN-Geb. für","TN-Geb. für"&amp;" "&amp;'TN-Liste'!C51&amp;" "&amp;'TN-Liste'!B51)</f>
        <v xml:space="preserve">TN-Geb. für  </v>
      </c>
      <c r="F12" s="196"/>
      <c r="G12" s="190"/>
    </row>
    <row r="13" spans="1:7" ht="15" customHeight="1" x14ac:dyDescent="0.25">
      <c r="A13" s="302">
        <v>5</v>
      </c>
      <c r="B13" s="195"/>
      <c r="C13" s="207"/>
      <c r="D13" s="197" t="str">
        <f>IF('TN-Liste'!B52="","",'TN-Liste'!C52&amp;" "&amp;'TN-Liste'!B52)</f>
        <v/>
      </c>
      <c r="E13" s="208" t="str">
        <f>IF('TN-Liste'!B52=0,"TN-Geb. für","TN-Geb. für"&amp;" "&amp;'TN-Liste'!C52&amp;" "&amp;'TN-Liste'!B52)</f>
        <v xml:space="preserve">TN-Geb. für  </v>
      </c>
      <c r="F13" s="196"/>
      <c r="G13" s="190"/>
    </row>
    <row r="14" spans="1:7" ht="15" customHeight="1" x14ac:dyDescent="0.25">
      <c r="A14" s="302">
        <v>6</v>
      </c>
      <c r="B14" s="195"/>
      <c r="C14" s="207"/>
      <c r="D14" s="197" t="str">
        <f>IF('TN-Liste'!B53="","",'TN-Liste'!C53&amp;" "&amp;'TN-Liste'!B53)</f>
        <v/>
      </c>
      <c r="E14" s="208" t="str">
        <f>IF('TN-Liste'!B53=0,"TN-Geb. für","TN-Geb. für"&amp;" "&amp;'TN-Liste'!C53&amp;" "&amp;'TN-Liste'!B53)</f>
        <v xml:space="preserve">TN-Geb. für  </v>
      </c>
      <c r="F14" s="196"/>
      <c r="G14" s="190"/>
    </row>
    <row r="15" spans="1:7" ht="15" customHeight="1" x14ac:dyDescent="0.25">
      <c r="A15" s="302">
        <v>7</v>
      </c>
      <c r="B15" s="195"/>
      <c r="C15" s="207"/>
      <c r="D15" s="197" t="str">
        <f>IF('TN-Liste'!B54="","",'TN-Liste'!C54&amp;" "&amp;'TN-Liste'!B54)</f>
        <v/>
      </c>
      <c r="E15" s="208" t="str">
        <f>IF('TN-Liste'!B54=0,"TN-Geb. für","TN-Geb. für"&amp;" "&amp;'TN-Liste'!C54&amp;" "&amp;'TN-Liste'!B54)</f>
        <v xml:space="preserve">TN-Geb. für  </v>
      </c>
      <c r="F15" s="196"/>
      <c r="G15" s="190"/>
    </row>
    <row r="16" spans="1:7" ht="15" customHeight="1" x14ac:dyDescent="0.25">
      <c r="A16" s="302">
        <v>8</v>
      </c>
      <c r="B16" s="195"/>
      <c r="C16" s="207"/>
      <c r="D16" s="197" t="str">
        <f>IF('TN-Liste'!B55="","",'TN-Liste'!C55&amp;" "&amp;'TN-Liste'!B55)</f>
        <v/>
      </c>
      <c r="E16" s="208" t="str">
        <f>IF('TN-Liste'!B55=0,"TN-Geb. für","TN-Geb. für"&amp;" "&amp;'TN-Liste'!C55&amp;" "&amp;'TN-Liste'!B55)</f>
        <v xml:space="preserve">TN-Geb. für  </v>
      </c>
      <c r="F16" s="196"/>
      <c r="G16" s="190"/>
    </row>
    <row r="17" spans="1:7" ht="15" customHeight="1" x14ac:dyDescent="0.25">
      <c r="A17" s="302">
        <v>9</v>
      </c>
      <c r="B17" s="195"/>
      <c r="C17" s="207"/>
      <c r="D17" s="197" t="str">
        <f>IF('TN-Liste'!B56="","",'TN-Liste'!C56&amp;" "&amp;'TN-Liste'!B56)</f>
        <v/>
      </c>
      <c r="E17" s="208" t="str">
        <f>IF('TN-Liste'!B56=0,"TN-Geb. für","TN-Geb. für"&amp;" "&amp;'TN-Liste'!C56&amp;" "&amp;'TN-Liste'!B56)</f>
        <v xml:space="preserve">TN-Geb. für  </v>
      </c>
      <c r="F17" s="196"/>
      <c r="G17" s="190"/>
    </row>
    <row r="18" spans="1:7" ht="15" customHeight="1" x14ac:dyDescent="0.25">
      <c r="A18" s="302">
        <v>10</v>
      </c>
      <c r="B18" s="195"/>
      <c r="C18" s="207"/>
      <c r="D18" s="197" t="str">
        <f>IF('TN-Liste'!B57="","",'TN-Liste'!C57&amp;" "&amp;'TN-Liste'!B57)</f>
        <v/>
      </c>
      <c r="E18" s="208" t="str">
        <f>IF('TN-Liste'!B57=0,"TN-Geb. für","TN-Geb. für"&amp;" "&amp;'TN-Liste'!C57&amp;" "&amp;'TN-Liste'!B57)</f>
        <v xml:space="preserve">TN-Geb. für  </v>
      </c>
      <c r="F18" s="196"/>
      <c r="G18" s="190"/>
    </row>
    <row r="19" spans="1:7" ht="15" customHeight="1" x14ac:dyDescent="0.25">
      <c r="A19" s="302">
        <v>11</v>
      </c>
      <c r="B19" s="195"/>
      <c r="C19" s="207"/>
      <c r="D19" s="197" t="str">
        <f>IF('TN-Liste'!B58="","",'TN-Liste'!C58&amp;" "&amp;'TN-Liste'!B58)</f>
        <v/>
      </c>
      <c r="E19" s="208" t="str">
        <f>IF('TN-Liste'!B58=0,"TN-Geb. für","TN-Geb. für"&amp;" "&amp;'TN-Liste'!C58&amp;" "&amp;'TN-Liste'!B58)</f>
        <v xml:space="preserve">TN-Geb. für  </v>
      </c>
      <c r="F19" s="196"/>
      <c r="G19" s="190"/>
    </row>
    <row r="20" spans="1:7" ht="15" customHeight="1" x14ac:dyDescent="0.25">
      <c r="A20" s="302">
        <v>12</v>
      </c>
      <c r="B20" s="195"/>
      <c r="C20" s="207"/>
      <c r="D20" s="197" t="str">
        <f>IF('TN-Liste'!B59="","",'TN-Liste'!C59&amp;" "&amp;'TN-Liste'!B59)</f>
        <v/>
      </c>
      <c r="E20" s="208" t="str">
        <f>IF('TN-Liste'!B59=0,"TN-Geb. für","TN-Geb. für"&amp;" "&amp;'TN-Liste'!C59&amp;" "&amp;'TN-Liste'!B59)</f>
        <v xml:space="preserve">TN-Geb. für  </v>
      </c>
      <c r="F20" s="196"/>
      <c r="G20" s="190"/>
    </row>
    <row r="21" spans="1:7" ht="15" customHeight="1" x14ac:dyDescent="0.25">
      <c r="A21" s="302">
        <v>13</v>
      </c>
      <c r="B21" s="195"/>
      <c r="C21" s="207"/>
      <c r="D21" s="197" t="str">
        <f>IF('TN-Liste'!B60="","",'TN-Liste'!C60&amp;" "&amp;'TN-Liste'!B60)</f>
        <v/>
      </c>
      <c r="E21" s="208" t="str">
        <f>IF('TN-Liste'!B60=0,"TN-Geb. für","TN-Geb. für"&amp;" "&amp;'TN-Liste'!C60&amp;" "&amp;'TN-Liste'!B60)</f>
        <v xml:space="preserve">TN-Geb. für  </v>
      </c>
      <c r="F21" s="196"/>
      <c r="G21" s="190"/>
    </row>
    <row r="22" spans="1:7" ht="15" customHeight="1" x14ac:dyDescent="0.25">
      <c r="A22" s="302">
        <v>14</v>
      </c>
      <c r="B22" s="195"/>
      <c r="C22" s="207"/>
      <c r="D22" s="197" t="str">
        <f>IF('TN-Liste'!B61="","",'TN-Liste'!C61&amp;" "&amp;'TN-Liste'!B61)</f>
        <v/>
      </c>
      <c r="E22" s="208" t="str">
        <f>IF('TN-Liste'!B61=0,"TN-Geb. für","TN-Geb. für"&amp;" "&amp;'TN-Liste'!C61&amp;" "&amp;'TN-Liste'!B61)</f>
        <v xml:space="preserve">TN-Geb. für  </v>
      </c>
      <c r="F22" s="196"/>
      <c r="G22" s="190"/>
    </row>
    <row r="23" spans="1:7" ht="15" customHeight="1" x14ac:dyDescent="0.25">
      <c r="A23" s="302">
        <v>15</v>
      </c>
      <c r="B23" s="195"/>
      <c r="C23" s="207"/>
      <c r="D23" s="197" t="str">
        <f>IF('TN-Liste'!B62="","",'TN-Liste'!C62&amp;" "&amp;'TN-Liste'!B62)</f>
        <v/>
      </c>
      <c r="E23" s="208" t="str">
        <f>IF('TN-Liste'!B62=0,"TN-Geb. für","TN-Geb. für"&amp;" "&amp;'TN-Liste'!C62&amp;" "&amp;'TN-Liste'!B62)</f>
        <v xml:space="preserve">TN-Geb. für  </v>
      </c>
      <c r="F23" s="196"/>
      <c r="G23" s="190"/>
    </row>
    <row r="24" spans="1:7" ht="15" customHeight="1" x14ac:dyDescent="0.25">
      <c r="A24" s="302">
        <v>16</v>
      </c>
      <c r="B24" s="195"/>
      <c r="C24" s="207"/>
      <c r="D24" s="197" t="str">
        <f>IF('TN-Liste'!B63="","",'TN-Liste'!C63&amp;" "&amp;'TN-Liste'!B63)</f>
        <v/>
      </c>
      <c r="E24" s="208" t="str">
        <f>IF('TN-Liste'!B63=0,"TN-Geb. für","TN-Geb. für"&amp;" "&amp;'TN-Liste'!C63&amp;" "&amp;'TN-Liste'!B63)</f>
        <v xml:space="preserve">TN-Geb. für  </v>
      </c>
      <c r="F24" s="196"/>
      <c r="G24" s="190"/>
    </row>
    <row r="25" spans="1:7" ht="15" customHeight="1" x14ac:dyDescent="0.25">
      <c r="A25" s="302">
        <v>17</v>
      </c>
      <c r="B25" s="195"/>
      <c r="C25" s="207"/>
      <c r="D25" s="197" t="str">
        <f>IF('TN-Liste'!B64="","",'TN-Liste'!C64&amp;" "&amp;'TN-Liste'!B64)</f>
        <v/>
      </c>
      <c r="E25" s="208" t="str">
        <f>IF('TN-Liste'!B64=0,"TN-Geb. für","TN-Geb. für"&amp;" "&amp;'TN-Liste'!C64&amp;" "&amp;'TN-Liste'!B64)</f>
        <v xml:space="preserve">TN-Geb. für  </v>
      </c>
      <c r="F25" s="196"/>
      <c r="G25" s="190"/>
    </row>
    <row r="26" spans="1:7" ht="15" customHeight="1" x14ac:dyDescent="0.25">
      <c r="A26" s="302">
        <v>18</v>
      </c>
      <c r="B26" s="195"/>
      <c r="C26" s="207"/>
      <c r="D26" s="197" t="str">
        <f>IF('TN-Liste'!B65="","",'TN-Liste'!C65&amp;" "&amp;'TN-Liste'!B65)</f>
        <v/>
      </c>
      <c r="E26" s="208" t="str">
        <f>IF('TN-Liste'!B65=0,"TN-Geb. für","TN-Geb. für"&amp;" "&amp;'TN-Liste'!C65&amp;" "&amp;'TN-Liste'!B65)</f>
        <v xml:space="preserve">TN-Geb. für  </v>
      </c>
      <c r="F26" s="196"/>
      <c r="G26" s="190"/>
    </row>
    <row r="27" spans="1:7" ht="15" customHeight="1" x14ac:dyDescent="0.25">
      <c r="A27" s="302">
        <v>19</v>
      </c>
      <c r="B27" s="195"/>
      <c r="C27" s="207"/>
      <c r="D27" s="197" t="str">
        <f>IF('TN-Liste'!B66="","",'TN-Liste'!C66&amp;" "&amp;'TN-Liste'!B66)</f>
        <v/>
      </c>
      <c r="E27" s="208" t="str">
        <f>IF('TN-Liste'!B66=0,"TN-Geb. für","TN-Geb. für"&amp;" "&amp;'TN-Liste'!C66&amp;" "&amp;'TN-Liste'!B66)</f>
        <v xml:space="preserve">TN-Geb. für  </v>
      </c>
      <c r="F27" s="196"/>
      <c r="G27" s="190"/>
    </row>
    <row r="28" spans="1:7" ht="15" customHeight="1" x14ac:dyDescent="0.25">
      <c r="A28" s="302">
        <v>20</v>
      </c>
      <c r="B28" s="195"/>
      <c r="C28" s="207"/>
      <c r="D28" s="197" t="str">
        <f>IF('TN-Liste'!B67="","",'TN-Liste'!C67&amp;" "&amp;'TN-Liste'!B67)</f>
        <v/>
      </c>
      <c r="E28" s="208" t="str">
        <f>IF('TN-Liste'!B67=0,"TN-Geb. für","TN-Geb. für"&amp;" "&amp;'TN-Liste'!C67&amp;" "&amp;'TN-Liste'!B67)</f>
        <v xml:space="preserve">TN-Geb. für  </v>
      </c>
      <c r="F28" s="196"/>
      <c r="G28" s="190"/>
    </row>
    <row r="29" spans="1:7" ht="15" customHeight="1" x14ac:dyDescent="0.25">
      <c r="A29" s="302">
        <v>21</v>
      </c>
      <c r="B29" s="195"/>
      <c r="C29" s="207"/>
      <c r="D29" s="197" t="str">
        <f>IF('TN-Liste'!B68="","",'TN-Liste'!C68&amp;" "&amp;'TN-Liste'!B68)</f>
        <v/>
      </c>
      <c r="E29" s="208" t="str">
        <f>IF('TN-Liste'!B68=0,"TN-Geb. für","TN-Geb. für"&amp;" "&amp;'TN-Liste'!C68&amp;" "&amp;'TN-Liste'!B68)</f>
        <v xml:space="preserve">TN-Geb. für  </v>
      </c>
      <c r="F29" s="196"/>
      <c r="G29" s="190"/>
    </row>
    <row r="30" spans="1:7" ht="15" customHeight="1" x14ac:dyDescent="0.25">
      <c r="A30" s="302">
        <v>22</v>
      </c>
      <c r="B30" s="195"/>
      <c r="C30" s="207"/>
      <c r="D30" s="197" t="str">
        <f>IF('TN-Liste'!B69="","",'TN-Liste'!C69&amp;" "&amp;'TN-Liste'!B69)</f>
        <v/>
      </c>
      <c r="E30" s="208" t="str">
        <f>IF('TN-Liste'!B69=0,"TN-Geb. für","TN-Geb. für"&amp;" "&amp;'TN-Liste'!C69&amp;" "&amp;'TN-Liste'!B69)</f>
        <v xml:space="preserve">TN-Geb. für  </v>
      </c>
      <c r="F30" s="196"/>
      <c r="G30" s="190"/>
    </row>
    <row r="31" spans="1:7" ht="15" customHeight="1" x14ac:dyDescent="0.25">
      <c r="A31" s="302">
        <v>23</v>
      </c>
      <c r="B31" s="195"/>
      <c r="C31" s="207"/>
      <c r="D31" s="197" t="str">
        <f>IF('TN-Liste'!B70="","",'TN-Liste'!C70&amp;" "&amp;'TN-Liste'!B70)</f>
        <v/>
      </c>
      <c r="E31" s="208" t="str">
        <f>IF('TN-Liste'!B70=0,"TN-Geb. für","TN-Geb. für"&amp;" "&amp;'TN-Liste'!C70&amp;" "&amp;'TN-Liste'!B70)</f>
        <v xml:space="preserve">TN-Geb. für  </v>
      </c>
      <c r="F31" s="196"/>
      <c r="G31" s="190"/>
    </row>
    <row r="32" spans="1:7" ht="15" customHeight="1" x14ac:dyDescent="0.25">
      <c r="A32" s="302">
        <v>24</v>
      </c>
      <c r="B32" s="195"/>
      <c r="C32" s="207"/>
      <c r="D32" s="197" t="str">
        <f>IF('TN-Liste'!B71="","",'TN-Liste'!C71&amp;" "&amp;'TN-Liste'!B71)</f>
        <v/>
      </c>
      <c r="E32" s="208" t="str">
        <f>IF('TN-Liste'!B71=0,"TN-Geb. für","TN-Geb. für"&amp;" "&amp;'TN-Liste'!C71&amp;" "&amp;'TN-Liste'!B71)</f>
        <v xml:space="preserve">TN-Geb. für  </v>
      </c>
      <c r="F32" s="196"/>
      <c r="G32" s="190"/>
    </row>
    <row r="33" spans="1:7" ht="15" customHeight="1" x14ac:dyDescent="0.25">
      <c r="A33" s="302">
        <v>25</v>
      </c>
      <c r="B33" s="195"/>
      <c r="C33" s="207"/>
      <c r="D33" s="197" t="str">
        <f>IF('TN-Liste'!B72="","",'TN-Liste'!C72&amp;" "&amp;'TN-Liste'!B72)</f>
        <v/>
      </c>
      <c r="E33" s="208" t="str">
        <f>IF('TN-Liste'!B72=0,"TN-Geb. für","TN-Geb. für"&amp;" "&amp;'TN-Liste'!C72&amp;" "&amp;'TN-Liste'!B72)</f>
        <v xml:space="preserve">TN-Geb. für  </v>
      </c>
      <c r="F33" s="196"/>
      <c r="G33" s="190"/>
    </row>
    <row r="34" spans="1:7" ht="15" customHeight="1" x14ac:dyDescent="0.25">
      <c r="A34" s="302">
        <v>26</v>
      </c>
      <c r="B34" s="195"/>
      <c r="C34" s="207"/>
      <c r="D34" s="197" t="str">
        <f>IF('TN-Liste'!B73="","",'TN-Liste'!C73&amp;" "&amp;'TN-Liste'!B73)</f>
        <v/>
      </c>
      <c r="E34" s="208" t="str">
        <f>IF('TN-Liste'!B73=0,"TN-Geb. für","TN-Geb. für"&amp;" "&amp;'TN-Liste'!C73&amp;" "&amp;'TN-Liste'!B73)</f>
        <v xml:space="preserve">TN-Geb. für  </v>
      </c>
      <c r="F34" s="196"/>
      <c r="G34" s="190"/>
    </row>
    <row r="35" spans="1:7" ht="15" customHeight="1" x14ac:dyDescent="0.25">
      <c r="A35" s="302">
        <v>27</v>
      </c>
      <c r="B35" s="195"/>
      <c r="C35" s="207"/>
      <c r="D35" s="197" t="str">
        <f>IF('TN-Liste'!B74="","",'TN-Liste'!C74&amp;" "&amp;'TN-Liste'!B74)</f>
        <v/>
      </c>
      <c r="E35" s="208" t="str">
        <f>IF('TN-Liste'!B74=0,"TN-Geb. für","TN-Geb. für"&amp;" "&amp;'TN-Liste'!C74&amp;" "&amp;'TN-Liste'!B74)</f>
        <v xml:space="preserve">TN-Geb. für  </v>
      </c>
      <c r="F35" s="196"/>
      <c r="G35" s="190"/>
    </row>
    <row r="36" spans="1:7" ht="15" customHeight="1" x14ac:dyDescent="0.25">
      <c r="A36" s="302">
        <v>28</v>
      </c>
      <c r="B36" s="195"/>
      <c r="C36" s="207"/>
      <c r="D36" s="197" t="str">
        <f>IF('TN-Liste'!B75="","",'TN-Liste'!C75&amp;" "&amp;'TN-Liste'!B75)</f>
        <v/>
      </c>
      <c r="E36" s="208" t="str">
        <f>IF('TN-Liste'!B75=0,"TN-Geb. für","TN-Geb. für"&amp;" "&amp;'TN-Liste'!C75&amp;" "&amp;'TN-Liste'!B75)</f>
        <v xml:space="preserve">TN-Geb. für  </v>
      </c>
      <c r="F36" s="196"/>
      <c r="G36" s="190"/>
    </row>
    <row r="37" spans="1:7" ht="15" customHeight="1" x14ac:dyDescent="0.25">
      <c r="A37" s="302">
        <v>29</v>
      </c>
      <c r="B37" s="195"/>
      <c r="C37" s="207"/>
      <c r="D37" s="197" t="str">
        <f>IF('TN-Liste'!B76="","",'TN-Liste'!C76&amp;" "&amp;'TN-Liste'!B76)</f>
        <v/>
      </c>
      <c r="E37" s="208" t="str">
        <f>IF('TN-Liste'!B76=0,"TN-Geb. für","TN-Geb. für"&amp;" "&amp;'TN-Liste'!C76&amp;" "&amp;'TN-Liste'!B76)</f>
        <v xml:space="preserve">TN-Geb. für  </v>
      </c>
      <c r="F37" s="196"/>
      <c r="G37" s="190"/>
    </row>
    <row r="38" spans="1:7" ht="15" customHeight="1" x14ac:dyDescent="0.25">
      <c r="A38" s="302">
        <v>30</v>
      </c>
      <c r="B38" s="195"/>
      <c r="C38" s="207"/>
      <c r="D38" s="197" t="str">
        <f>IF('TN-Liste'!B77="","",'TN-Liste'!C77&amp;" "&amp;'TN-Liste'!B77)</f>
        <v/>
      </c>
      <c r="E38" s="208" t="str">
        <f>IF('TN-Liste'!B77=0,"TN-Geb. für","TN-Geb. für"&amp;" "&amp;'TN-Liste'!C77&amp;" "&amp;'TN-Liste'!B77)</f>
        <v xml:space="preserve">TN-Geb. für  </v>
      </c>
      <c r="F38" s="196"/>
      <c r="G38" s="190"/>
    </row>
    <row r="39" spans="1:7" ht="15" customHeight="1" x14ac:dyDescent="0.25">
      <c r="A39" s="302">
        <v>31</v>
      </c>
      <c r="B39" s="195"/>
      <c r="C39" s="207"/>
      <c r="D39" s="197" t="str">
        <f>IF('TN-Liste'!B78="","",'TN-Liste'!C78&amp;" "&amp;'TN-Liste'!B78)</f>
        <v/>
      </c>
      <c r="E39" s="208" t="str">
        <f>IF('TN-Liste'!B78=0,"TN-Geb. für","TN-Geb. für"&amp;" "&amp;'TN-Liste'!C78&amp;" "&amp;'TN-Liste'!B78)</f>
        <v xml:space="preserve">TN-Geb. für  </v>
      </c>
      <c r="F39" s="196"/>
      <c r="G39" s="190"/>
    </row>
    <row r="40" spans="1:7" ht="15" customHeight="1" x14ac:dyDescent="0.25">
      <c r="A40" s="302">
        <v>32</v>
      </c>
      <c r="B40" s="195"/>
      <c r="C40" s="207"/>
      <c r="D40" s="197" t="str">
        <f>IF('TN-Liste'!B79="","",'TN-Liste'!C79&amp;" "&amp;'TN-Liste'!B79)</f>
        <v/>
      </c>
      <c r="E40" s="208" t="str">
        <f>IF('TN-Liste'!B79=0,"TN-Geb. für","TN-Geb. für"&amp;" "&amp;'TN-Liste'!C79&amp;" "&amp;'TN-Liste'!B79)</f>
        <v xml:space="preserve">TN-Geb. für  </v>
      </c>
      <c r="F40" s="196"/>
      <c r="G40" s="190"/>
    </row>
    <row r="41" spans="1:7" ht="15" customHeight="1" x14ac:dyDescent="0.25">
      <c r="A41" s="302">
        <v>33</v>
      </c>
      <c r="B41" s="195"/>
      <c r="C41" s="207"/>
      <c r="D41" s="197" t="str">
        <f>IF('TN-Liste'!B80="","",'TN-Liste'!C80&amp;" "&amp;'TN-Liste'!B80)</f>
        <v/>
      </c>
      <c r="E41" s="208" t="str">
        <f>IF('TN-Liste'!B80=0,"TN-Geb. für","TN-Geb. für"&amp;" "&amp;'TN-Liste'!C80&amp;" "&amp;'TN-Liste'!B80)</f>
        <v xml:space="preserve">TN-Geb. für  </v>
      </c>
      <c r="F41" s="196"/>
      <c r="G41" s="190"/>
    </row>
    <row r="42" spans="1:7" ht="15" customHeight="1" x14ac:dyDescent="0.25">
      <c r="A42" s="302">
        <v>34</v>
      </c>
      <c r="B42" s="195"/>
      <c r="C42" s="207"/>
      <c r="D42" s="197" t="str">
        <f>IF('TN-Liste'!B81="","",'TN-Liste'!C81&amp;" "&amp;'TN-Liste'!B81)</f>
        <v/>
      </c>
      <c r="E42" s="208" t="str">
        <f>IF('TN-Liste'!B81=0,"TN-Geb. für","TN-Geb. für"&amp;" "&amp;'TN-Liste'!C81&amp;" "&amp;'TN-Liste'!B81)</f>
        <v xml:space="preserve">TN-Geb. für  </v>
      </c>
      <c r="F42" s="196"/>
      <c r="G42" s="190"/>
    </row>
    <row r="43" spans="1:7" ht="15" customHeight="1" x14ac:dyDescent="0.25">
      <c r="A43" s="302">
        <v>35</v>
      </c>
      <c r="B43" s="195"/>
      <c r="C43" s="207"/>
      <c r="D43" s="197" t="str">
        <f>IF('TN-Liste'!B82="","",'TN-Liste'!C82&amp;" "&amp;'TN-Liste'!B82)</f>
        <v/>
      </c>
      <c r="E43" s="208" t="str">
        <f>IF('TN-Liste'!B82=0,"TN-Geb. für","TN-Geb. für"&amp;" "&amp;'TN-Liste'!C82&amp;" "&amp;'TN-Liste'!B82)</f>
        <v xml:space="preserve">TN-Geb. für  </v>
      </c>
      <c r="F43" s="196"/>
      <c r="G43" s="190"/>
    </row>
    <row r="44" spans="1:7" ht="15" customHeight="1" x14ac:dyDescent="0.25">
      <c r="A44" s="302">
        <v>36</v>
      </c>
      <c r="B44" s="195"/>
      <c r="C44" s="207"/>
      <c r="D44" s="197" t="str">
        <f>IF('TN-Liste'!B83="","",'TN-Liste'!C83&amp;" "&amp;'TN-Liste'!B83)</f>
        <v/>
      </c>
      <c r="E44" s="208" t="str">
        <f>IF('TN-Liste'!B83=0,"TN-Geb. für","TN-Geb. für"&amp;" "&amp;'TN-Liste'!C83&amp;" "&amp;'TN-Liste'!B83)</f>
        <v xml:space="preserve">TN-Geb. für  </v>
      </c>
      <c r="F44" s="196"/>
      <c r="G44" s="190"/>
    </row>
    <row r="45" spans="1:7" ht="15" customHeight="1" x14ac:dyDescent="0.25">
      <c r="A45" s="302">
        <v>37</v>
      </c>
      <c r="B45" s="195"/>
      <c r="C45" s="207"/>
      <c r="D45" s="197" t="str">
        <f>IF('TN-Liste'!B84="","",'TN-Liste'!C84&amp;" "&amp;'TN-Liste'!B84)</f>
        <v/>
      </c>
      <c r="E45" s="208" t="str">
        <f>IF('TN-Liste'!B84=0,"TN-Geb. für","TN-Geb. für"&amp;" "&amp;'TN-Liste'!C84&amp;" "&amp;'TN-Liste'!B84)</f>
        <v xml:space="preserve">TN-Geb. für  </v>
      </c>
      <c r="F45" s="196"/>
      <c r="G45" s="190"/>
    </row>
    <row r="46" spans="1:7" ht="15" customHeight="1" x14ac:dyDescent="0.25">
      <c r="A46" s="302">
        <v>38</v>
      </c>
      <c r="B46" s="195"/>
      <c r="C46" s="207"/>
      <c r="D46" s="197" t="str">
        <f>IF('TN-Liste'!B85="","",'TN-Liste'!C85&amp;" "&amp;'TN-Liste'!B85)</f>
        <v/>
      </c>
      <c r="E46" s="208" t="str">
        <f>IF('TN-Liste'!B85=0,"TN-Geb. für","TN-Geb. für"&amp;" "&amp;'TN-Liste'!C85&amp;" "&amp;'TN-Liste'!B85)</f>
        <v xml:space="preserve">TN-Geb. für  </v>
      </c>
      <c r="F46" s="196"/>
      <c r="G46" s="190"/>
    </row>
    <row r="47" spans="1:7" ht="15" customHeight="1" x14ac:dyDescent="0.25">
      <c r="A47" s="302">
        <v>39</v>
      </c>
      <c r="B47" s="195"/>
      <c r="C47" s="207"/>
      <c r="D47" s="197" t="str">
        <f>IF('TN-Liste'!B86="","",'TN-Liste'!C86&amp;" "&amp;'TN-Liste'!B86)</f>
        <v/>
      </c>
      <c r="E47" s="208" t="str">
        <f>IF('TN-Liste'!B86=0,"TN-Geb. für","TN-Geb. für"&amp;" "&amp;'TN-Liste'!C86&amp;" "&amp;'TN-Liste'!B86)</f>
        <v xml:space="preserve">TN-Geb. für  </v>
      </c>
      <c r="F47" s="196"/>
      <c r="G47" s="190"/>
    </row>
    <row r="48" spans="1:7" ht="15" customHeight="1" x14ac:dyDescent="0.25">
      <c r="A48" s="302">
        <v>40</v>
      </c>
      <c r="B48" s="195"/>
      <c r="C48" s="207"/>
      <c r="D48" s="197" t="str">
        <f>IF('TN-Liste'!B87="","",'TN-Liste'!C87&amp;" "&amp;'TN-Liste'!B87)</f>
        <v/>
      </c>
      <c r="E48" s="208" t="str">
        <f>IF('TN-Liste'!B87=0,"TN-Geb. für","TN-Geb. für"&amp;" "&amp;'TN-Liste'!C87&amp;" "&amp;'TN-Liste'!B87)</f>
        <v xml:space="preserve">TN-Geb. für  </v>
      </c>
      <c r="F48" s="196"/>
      <c r="G48" s="190"/>
    </row>
    <row r="49" spans="1:7" ht="15" customHeight="1" x14ac:dyDescent="0.25">
      <c r="A49" s="302">
        <v>41</v>
      </c>
      <c r="B49" s="195"/>
      <c r="C49" s="207"/>
      <c r="D49" s="197" t="str">
        <f>IF('TN-Liste'!B88="","",'TN-Liste'!C88&amp;" "&amp;'TN-Liste'!B88)</f>
        <v/>
      </c>
      <c r="E49" s="208" t="str">
        <f>IF('TN-Liste'!B88=0,"TN-Geb. für","TN-Geb. für"&amp;" "&amp;'TN-Liste'!C88&amp;" "&amp;'TN-Liste'!B88)</f>
        <v xml:space="preserve">TN-Geb. für  </v>
      </c>
      <c r="F49" s="196"/>
      <c r="G49" s="190"/>
    </row>
    <row r="50" spans="1:7" ht="15" customHeight="1" x14ac:dyDescent="0.25">
      <c r="A50" s="302">
        <v>42</v>
      </c>
      <c r="B50" s="195"/>
      <c r="C50" s="207"/>
      <c r="D50" s="197" t="str">
        <f>IF('TN-Liste'!B89="","",'TN-Liste'!C89&amp;" "&amp;'TN-Liste'!B89)</f>
        <v/>
      </c>
      <c r="E50" s="208" t="str">
        <f>IF('TN-Liste'!B89=0,"TN-Geb. für","TN-Geb. für"&amp;" "&amp;'TN-Liste'!C89&amp;" "&amp;'TN-Liste'!B89)</f>
        <v xml:space="preserve">TN-Geb. für  </v>
      </c>
      <c r="F50" s="196"/>
      <c r="G50" s="190"/>
    </row>
    <row r="51" spans="1:7" ht="15" customHeight="1" x14ac:dyDescent="0.25">
      <c r="A51" s="302">
        <v>43</v>
      </c>
      <c r="B51" s="195"/>
      <c r="C51" s="207"/>
      <c r="D51" s="197" t="str">
        <f>IF('TN-Liste'!B90="","",'TN-Liste'!C90&amp;" "&amp;'TN-Liste'!B90)</f>
        <v/>
      </c>
      <c r="E51" s="208" t="str">
        <f>IF('TN-Liste'!B90=0,"TN-Geb. für","TN-Geb. für"&amp;" "&amp;'TN-Liste'!C90&amp;" "&amp;'TN-Liste'!B90)</f>
        <v xml:space="preserve">TN-Geb. für  </v>
      </c>
      <c r="F51" s="196"/>
      <c r="G51" s="190"/>
    </row>
    <row r="52" spans="1:7" ht="15" customHeight="1" x14ac:dyDescent="0.25">
      <c r="A52" s="302">
        <v>44</v>
      </c>
      <c r="B52" s="195"/>
      <c r="C52" s="207"/>
      <c r="D52" s="197" t="str">
        <f>IF('TN-Liste'!B91="","",'TN-Liste'!C91&amp;" "&amp;'TN-Liste'!B91)</f>
        <v/>
      </c>
      <c r="E52" s="208" t="str">
        <f>IF('TN-Liste'!B91=0,"TN-Geb. für","TN-Geb. für"&amp;" "&amp;'TN-Liste'!C91&amp;" "&amp;'TN-Liste'!B91)</f>
        <v xml:space="preserve">TN-Geb. für  </v>
      </c>
      <c r="F52" s="196"/>
      <c r="G52" s="190"/>
    </row>
    <row r="53" spans="1:7" ht="15" customHeight="1" x14ac:dyDescent="0.25">
      <c r="A53" s="302">
        <v>45</v>
      </c>
      <c r="B53" s="195"/>
      <c r="C53" s="207"/>
      <c r="D53" s="197" t="str">
        <f>IF('TN-Liste'!B92="","",'TN-Liste'!C92&amp;" "&amp;'TN-Liste'!B92)</f>
        <v/>
      </c>
      <c r="E53" s="208" t="str">
        <f>IF('TN-Liste'!B92=0,"TN-Geb. für","TN-Geb. für"&amp;" "&amp;'TN-Liste'!C92&amp;" "&amp;'TN-Liste'!B92)</f>
        <v xml:space="preserve">TN-Geb. für  </v>
      </c>
      <c r="F53" s="196"/>
      <c r="G53" s="190"/>
    </row>
    <row r="54" spans="1:7" ht="15" customHeight="1" x14ac:dyDescent="0.25">
      <c r="A54" s="302">
        <v>46</v>
      </c>
      <c r="B54" s="195"/>
      <c r="C54" s="207"/>
      <c r="D54" s="197" t="str">
        <f>IF('TN-Liste'!B93="","",'TN-Liste'!C93&amp;" "&amp;'TN-Liste'!B93)</f>
        <v/>
      </c>
      <c r="E54" s="208" t="str">
        <f>IF('TN-Liste'!B93=0,"TN-Geb. für","TN-Geb. für"&amp;" "&amp;'TN-Liste'!C93&amp;" "&amp;'TN-Liste'!B93)</f>
        <v xml:space="preserve">TN-Geb. für  </v>
      </c>
      <c r="F54" s="196"/>
      <c r="G54" s="190"/>
    </row>
    <row r="55" spans="1:7" ht="15" customHeight="1" x14ac:dyDescent="0.25">
      <c r="A55" s="302">
        <v>47</v>
      </c>
      <c r="B55" s="195"/>
      <c r="C55" s="207"/>
      <c r="D55" s="197" t="str">
        <f>IF('TN-Liste'!B94="","",'TN-Liste'!C94&amp;" "&amp;'TN-Liste'!B94)</f>
        <v/>
      </c>
      <c r="E55" s="208" t="str">
        <f>IF('TN-Liste'!B94=0,"TN-Geb. für","TN-Geb. für"&amp;" "&amp;'TN-Liste'!C94&amp;" "&amp;'TN-Liste'!B94)</f>
        <v xml:space="preserve">TN-Geb. für  </v>
      </c>
      <c r="F55" s="196"/>
      <c r="G55" s="190"/>
    </row>
    <row r="56" spans="1:7" ht="15" customHeight="1" x14ac:dyDescent="0.25">
      <c r="A56" s="302">
        <v>48</v>
      </c>
      <c r="B56" s="195"/>
      <c r="C56" s="207"/>
      <c r="D56" s="197" t="str">
        <f>IF('TN-Liste'!B95="","",'TN-Liste'!C95&amp;" "&amp;'TN-Liste'!B95)</f>
        <v/>
      </c>
      <c r="E56" s="208" t="str">
        <f>IF('TN-Liste'!B95=0,"TN-Geb. für","TN-Geb. für"&amp;" "&amp;'TN-Liste'!C95&amp;" "&amp;'TN-Liste'!B95)</f>
        <v xml:space="preserve">TN-Geb. für  </v>
      </c>
      <c r="F56" s="196"/>
      <c r="G56" s="190"/>
    </row>
    <row r="57" spans="1:7" ht="15" customHeight="1" x14ac:dyDescent="0.25">
      <c r="A57" s="302">
        <v>49</v>
      </c>
      <c r="B57" s="195"/>
      <c r="C57" s="207"/>
      <c r="D57" s="197" t="str">
        <f>IF('TN-Liste'!B96="","",'TN-Liste'!C96&amp;" "&amp;'TN-Liste'!B96)</f>
        <v/>
      </c>
      <c r="E57" s="208" t="str">
        <f>IF('TN-Liste'!B96=0,"TN-Geb. für","TN-Geb. für"&amp;" "&amp;'TN-Liste'!C96&amp;" "&amp;'TN-Liste'!B96)</f>
        <v xml:space="preserve">TN-Geb. für  </v>
      </c>
      <c r="F57" s="196"/>
      <c r="G57" s="190"/>
    </row>
    <row r="58" spans="1:7" ht="15" customHeight="1" x14ac:dyDescent="0.25">
      <c r="A58" s="302">
        <v>50</v>
      </c>
      <c r="B58" s="195"/>
      <c r="C58" s="207"/>
      <c r="D58" s="197" t="str">
        <f>IF('TN-Liste'!B97="","",'TN-Liste'!C97&amp;" "&amp;'TN-Liste'!B97)</f>
        <v/>
      </c>
      <c r="E58" s="208" t="str">
        <f>IF('TN-Liste'!B97=0,"TN-Geb. für","TN-Geb. für"&amp;" "&amp;'TN-Liste'!C97&amp;" "&amp;'TN-Liste'!B97)</f>
        <v xml:space="preserve">TN-Geb. für  </v>
      </c>
      <c r="F58" s="196"/>
      <c r="G58" s="190"/>
    </row>
    <row r="59" spans="1:7" ht="15" customHeight="1" x14ac:dyDescent="0.25">
      <c r="A59" s="302">
        <v>51</v>
      </c>
      <c r="B59" s="195"/>
      <c r="C59" s="207"/>
      <c r="D59" s="197" t="str">
        <f>IF('TN-Liste'!B98="","",'TN-Liste'!C98&amp;" "&amp;'TN-Liste'!B98)</f>
        <v/>
      </c>
      <c r="E59" s="208" t="str">
        <f>IF('TN-Liste'!B98=0,"TN-Geb. für","TN-Geb. für"&amp;" "&amp;'TN-Liste'!C98&amp;" "&amp;'TN-Liste'!B98)</f>
        <v xml:space="preserve">TN-Geb. für  </v>
      </c>
      <c r="F59" s="196"/>
      <c r="G59" s="190"/>
    </row>
    <row r="60" spans="1:7" ht="15" customHeight="1" x14ac:dyDescent="0.25">
      <c r="A60" s="302">
        <v>52</v>
      </c>
      <c r="B60" s="195"/>
      <c r="C60" s="207"/>
      <c r="D60" s="197" t="str">
        <f>IF('TN-Liste'!B99="","",'TN-Liste'!C99&amp;" "&amp;'TN-Liste'!B99)</f>
        <v/>
      </c>
      <c r="E60" s="208" t="str">
        <f>IF('TN-Liste'!B99=0,"TN-Geb. für","TN-Geb. für"&amp;" "&amp;'TN-Liste'!C99&amp;" "&amp;'TN-Liste'!B99)</f>
        <v xml:space="preserve">TN-Geb. für  </v>
      </c>
      <c r="F60" s="196"/>
      <c r="G60" s="190"/>
    </row>
    <row r="61" spans="1:7" ht="15" customHeight="1" x14ac:dyDescent="0.25">
      <c r="A61" s="302">
        <v>53</v>
      </c>
      <c r="B61" s="195"/>
      <c r="C61" s="207"/>
      <c r="D61" s="197" t="str">
        <f>IF('TN-Liste'!B100="","",'TN-Liste'!C100&amp;" "&amp;'TN-Liste'!B100)</f>
        <v/>
      </c>
      <c r="E61" s="208" t="str">
        <f>IF('TN-Liste'!B100=0,"TN-Geb. für","TN-Geb. für"&amp;" "&amp;'TN-Liste'!C100&amp;" "&amp;'TN-Liste'!B100)</f>
        <v xml:space="preserve">TN-Geb. für  </v>
      </c>
      <c r="F61" s="196"/>
      <c r="G61" s="190"/>
    </row>
    <row r="62" spans="1:7" ht="15" customHeight="1" x14ac:dyDescent="0.25">
      <c r="A62" s="302">
        <v>54</v>
      </c>
      <c r="B62" s="195"/>
      <c r="C62" s="207"/>
      <c r="D62" s="197" t="str">
        <f>IF('TN-Liste'!B101="","",'TN-Liste'!C101&amp;" "&amp;'TN-Liste'!B101)</f>
        <v/>
      </c>
      <c r="E62" s="208" t="str">
        <f>IF('TN-Liste'!B101=0,"TN-Geb. für","TN-Geb. für"&amp;" "&amp;'TN-Liste'!C101&amp;" "&amp;'TN-Liste'!B101)</f>
        <v xml:space="preserve">TN-Geb. für  </v>
      </c>
      <c r="F62" s="196"/>
      <c r="G62" s="190"/>
    </row>
    <row r="63" spans="1:7" ht="15" customHeight="1" x14ac:dyDescent="0.25">
      <c r="A63" s="302">
        <v>55</v>
      </c>
      <c r="B63" s="195"/>
      <c r="C63" s="207"/>
      <c r="D63" s="197" t="str">
        <f>IF('TN-Liste'!B102="","",'TN-Liste'!C102&amp;" "&amp;'TN-Liste'!B102)</f>
        <v/>
      </c>
      <c r="E63" s="208" t="str">
        <f>IF('TN-Liste'!B102=0,"TN-Geb. für","TN-Geb. für"&amp;" "&amp;'TN-Liste'!C102&amp;" "&amp;'TN-Liste'!B102)</f>
        <v xml:space="preserve">TN-Geb. für  </v>
      </c>
      <c r="F63" s="196"/>
      <c r="G63" s="190"/>
    </row>
    <row r="64" spans="1:7" ht="15" customHeight="1" x14ac:dyDescent="0.25">
      <c r="A64" s="302">
        <v>56</v>
      </c>
      <c r="B64" s="195"/>
      <c r="C64" s="207"/>
      <c r="D64" s="197" t="str">
        <f>IF('TN-Liste'!B103="","",'TN-Liste'!C103&amp;" "&amp;'TN-Liste'!B103)</f>
        <v/>
      </c>
      <c r="E64" s="208" t="str">
        <f>IF('TN-Liste'!B103=0,"TN-Geb. für","TN-Geb. für"&amp;" "&amp;'TN-Liste'!C103&amp;" "&amp;'TN-Liste'!B103)</f>
        <v xml:space="preserve">TN-Geb. für  </v>
      </c>
      <c r="F64" s="196"/>
      <c r="G64" s="190"/>
    </row>
    <row r="65" spans="1:7" ht="15" customHeight="1" x14ac:dyDescent="0.25">
      <c r="A65" s="302">
        <v>57</v>
      </c>
      <c r="B65" s="195"/>
      <c r="C65" s="207"/>
      <c r="D65" s="197" t="str">
        <f>IF('TN-Liste'!B104="","",'TN-Liste'!C104&amp;" "&amp;'TN-Liste'!B104)</f>
        <v/>
      </c>
      <c r="E65" s="208" t="str">
        <f>IF('TN-Liste'!B104=0,"TN-Geb. für","TN-Geb. für"&amp;" "&amp;'TN-Liste'!C104&amp;" "&amp;'TN-Liste'!B104)</f>
        <v xml:space="preserve">TN-Geb. für  </v>
      </c>
      <c r="F65" s="196"/>
      <c r="G65" s="190"/>
    </row>
    <row r="66" spans="1:7" ht="15" customHeight="1" x14ac:dyDescent="0.25">
      <c r="A66" s="302">
        <v>58</v>
      </c>
      <c r="B66" s="195"/>
      <c r="C66" s="207"/>
      <c r="D66" s="197" t="str">
        <f>IF('TN-Liste'!B105="","",'TN-Liste'!C105&amp;" "&amp;'TN-Liste'!B105)</f>
        <v/>
      </c>
      <c r="E66" s="208" t="str">
        <f>IF('TN-Liste'!B105=0,"TN-Geb. für","TN-Geb. für"&amp;" "&amp;'TN-Liste'!C105&amp;" "&amp;'TN-Liste'!B105)</f>
        <v xml:space="preserve">TN-Geb. für  </v>
      </c>
      <c r="F66" s="196"/>
      <c r="G66" s="190"/>
    </row>
    <row r="67" spans="1:7" ht="15" customHeight="1" x14ac:dyDescent="0.25">
      <c r="A67" s="302">
        <v>59</v>
      </c>
      <c r="B67" s="195"/>
      <c r="C67" s="207"/>
      <c r="D67" s="197" t="str">
        <f>IF('TN-Liste'!B106="","",'TN-Liste'!C106&amp;" "&amp;'TN-Liste'!B106)</f>
        <v/>
      </c>
      <c r="E67" s="208" t="str">
        <f>IF('TN-Liste'!B106=0,"TN-Geb. für","TN-Geb. für"&amp;" "&amp;'TN-Liste'!C106&amp;" "&amp;'TN-Liste'!B106)</f>
        <v xml:space="preserve">TN-Geb. für  </v>
      </c>
      <c r="F67" s="196"/>
      <c r="G67" s="190"/>
    </row>
    <row r="68" spans="1:7" ht="15" customHeight="1" x14ac:dyDescent="0.25">
      <c r="A68" s="302">
        <v>60</v>
      </c>
      <c r="B68" s="195"/>
      <c r="C68" s="207"/>
      <c r="D68" s="197" t="str">
        <f>IF('TN-Liste'!B107="","",'TN-Liste'!C107&amp;" "&amp;'TN-Liste'!B107)</f>
        <v/>
      </c>
      <c r="E68" s="208" t="str">
        <f>IF('TN-Liste'!B107=0,"TN-Geb. für","TN-Geb. für"&amp;" "&amp;'TN-Liste'!C107&amp;" "&amp;'TN-Liste'!B107)</f>
        <v xml:space="preserve">TN-Geb. für  </v>
      </c>
      <c r="F68" s="196"/>
      <c r="G68" s="190"/>
    </row>
    <row r="69" spans="1:7" ht="15" hidden="1" customHeight="1" x14ac:dyDescent="0.25">
      <c r="A69" s="206">
        <v>61</v>
      </c>
      <c r="B69" s="195"/>
      <c r="C69" s="207"/>
      <c r="D69" s="197" t="str">
        <f>IF('TN-Liste'!B108="","",'TN-Liste'!C108&amp;" "&amp;'TN-Liste'!B108)</f>
        <v/>
      </c>
      <c r="E69" s="208" t="str">
        <f>IF('TN-Liste'!B108=0,"TN-Geb. für","TN-Geb. für"&amp;" "&amp;'TN-Liste'!C108&amp;" "&amp;'TN-Liste'!B108)</f>
        <v xml:space="preserve">TN-Geb. für  </v>
      </c>
      <c r="F69" s="196"/>
      <c r="G69" s="190"/>
    </row>
    <row r="70" spans="1:7" ht="15" hidden="1" customHeight="1" x14ac:dyDescent="0.25">
      <c r="A70" s="206">
        <v>62</v>
      </c>
      <c r="B70" s="195"/>
      <c r="C70" s="207"/>
      <c r="D70" s="197" t="str">
        <f>IF('TN-Liste'!B109="","",'TN-Liste'!C109&amp;" "&amp;'TN-Liste'!B109)</f>
        <v/>
      </c>
      <c r="E70" s="208" t="str">
        <f>IF('TN-Liste'!B109=0,"TN-Geb. für","TN-Geb. für"&amp;" "&amp;'TN-Liste'!C109&amp;" "&amp;'TN-Liste'!B109)</f>
        <v xml:space="preserve">TN-Geb. für  </v>
      </c>
      <c r="F70" s="196"/>
      <c r="G70" s="190"/>
    </row>
    <row r="71" spans="1:7" ht="15" hidden="1" customHeight="1" x14ac:dyDescent="0.25">
      <c r="A71" s="206">
        <v>63</v>
      </c>
      <c r="B71" s="195"/>
      <c r="C71" s="207"/>
      <c r="D71" s="197" t="str">
        <f>IF('TN-Liste'!B110="","",'TN-Liste'!C110&amp;" "&amp;'TN-Liste'!B110)</f>
        <v/>
      </c>
      <c r="E71" s="208" t="str">
        <f>IF('TN-Liste'!B110=0,"TN-Geb. für","TN-Geb. für"&amp;" "&amp;'TN-Liste'!C110&amp;" "&amp;'TN-Liste'!B110)</f>
        <v xml:space="preserve">TN-Geb. für  </v>
      </c>
      <c r="F71" s="196"/>
      <c r="G71" s="190"/>
    </row>
    <row r="72" spans="1:7" ht="15" hidden="1" customHeight="1" x14ac:dyDescent="0.25">
      <c r="A72" s="206">
        <v>64</v>
      </c>
      <c r="B72" s="195"/>
      <c r="C72" s="207"/>
      <c r="D72" s="197" t="str">
        <f>IF('TN-Liste'!B111="","",'TN-Liste'!C111&amp;" "&amp;'TN-Liste'!B111)</f>
        <v/>
      </c>
      <c r="E72" s="208" t="str">
        <f>IF('TN-Liste'!B111=0,"TN-Geb. für","TN-Geb. für"&amp;" "&amp;'TN-Liste'!C111&amp;" "&amp;'TN-Liste'!B111)</f>
        <v xml:space="preserve">TN-Geb. für  </v>
      </c>
      <c r="F72" s="196"/>
      <c r="G72" s="190"/>
    </row>
    <row r="73" spans="1:7" ht="15" hidden="1" customHeight="1" x14ac:dyDescent="0.25">
      <c r="A73" s="206">
        <v>65</v>
      </c>
      <c r="B73" s="195"/>
      <c r="C73" s="207"/>
      <c r="D73" s="197" t="str">
        <f>IF('TN-Liste'!B112="","",'TN-Liste'!C112&amp;" "&amp;'TN-Liste'!B112)</f>
        <v/>
      </c>
      <c r="E73" s="208" t="str">
        <f>IF('TN-Liste'!B112=0,"TN-Geb. für","TN-Geb. für"&amp;" "&amp;'TN-Liste'!C112&amp;" "&amp;'TN-Liste'!B112)</f>
        <v xml:space="preserve">TN-Geb. für  </v>
      </c>
      <c r="F73" s="196"/>
      <c r="G73" s="190"/>
    </row>
    <row r="74" spans="1:7" ht="15" hidden="1" customHeight="1" x14ac:dyDescent="0.25">
      <c r="A74" s="206">
        <v>66</v>
      </c>
      <c r="B74" s="195"/>
      <c r="C74" s="207"/>
      <c r="D74" s="197" t="str">
        <f>IF('TN-Liste'!B113="","",'TN-Liste'!C113&amp;" "&amp;'TN-Liste'!B113)</f>
        <v/>
      </c>
      <c r="E74" s="208" t="str">
        <f>IF('TN-Liste'!B113=0,"TN-Geb. für","TN-Geb. für"&amp;" "&amp;'TN-Liste'!C113&amp;" "&amp;'TN-Liste'!B113)</f>
        <v xml:space="preserve">TN-Geb. für  </v>
      </c>
      <c r="F74" s="196"/>
      <c r="G74" s="190"/>
    </row>
    <row r="75" spans="1:7" ht="15" hidden="1" customHeight="1" x14ac:dyDescent="0.25">
      <c r="A75" s="206">
        <v>67</v>
      </c>
      <c r="B75" s="195"/>
      <c r="C75" s="207"/>
      <c r="D75" s="197" t="str">
        <f>IF('TN-Liste'!B114="","",'TN-Liste'!C114&amp;" "&amp;'TN-Liste'!B114)</f>
        <v/>
      </c>
      <c r="E75" s="208" t="str">
        <f>IF('TN-Liste'!B114=0,"TN-Geb. für","TN-Geb. für"&amp;" "&amp;'TN-Liste'!C114&amp;" "&amp;'TN-Liste'!B114)</f>
        <v xml:space="preserve">TN-Geb. für  </v>
      </c>
      <c r="F75" s="196"/>
      <c r="G75" s="190"/>
    </row>
    <row r="76" spans="1:7" ht="15" hidden="1" customHeight="1" x14ac:dyDescent="0.25">
      <c r="A76" s="206">
        <v>68</v>
      </c>
      <c r="B76" s="195"/>
      <c r="C76" s="207"/>
      <c r="D76" s="197" t="str">
        <f>IF('TN-Liste'!B115="","",'TN-Liste'!C115&amp;" "&amp;'TN-Liste'!B115)</f>
        <v/>
      </c>
      <c r="E76" s="208" t="str">
        <f>IF('TN-Liste'!B115=0,"TN-Geb. für","TN-Geb. für"&amp;" "&amp;'TN-Liste'!C115&amp;" "&amp;'TN-Liste'!B115)</f>
        <v xml:space="preserve">TN-Geb. für  </v>
      </c>
      <c r="F76" s="196"/>
      <c r="G76" s="190"/>
    </row>
    <row r="77" spans="1:7" ht="15" hidden="1" customHeight="1" x14ac:dyDescent="0.25">
      <c r="A77" s="206">
        <v>69</v>
      </c>
      <c r="B77" s="195"/>
      <c r="C77" s="207"/>
      <c r="D77" s="197" t="str">
        <f>IF('TN-Liste'!B116="","",'TN-Liste'!C116&amp;" "&amp;'TN-Liste'!B116)</f>
        <v/>
      </c>
      <c r="E77" s="208" t="str">
        <f>IF('TN-Liste'!B116=0,"TN-Geb. für","TN-Geb. für"&amp;" "&amp;'TN-Liste'!C116&amp;" "&amp;'TN-Liste'!B116)</f>
        <v xml:space="preserve">TN-Geb. für  </v>
      </c>
      <c r="F77" s="196"/>
      <c r="G77" s="190"/>
    </row>
    <row r="78" spans="1:7" ht="15" hidden="1" customHeight="1" x14ac:dyDescent="0.25">
      <c r="A78" s="206">
        <v>70</v>
      </c>
      <c r="B78" s="195"/>
      <c r="C78" s="207"/>
      <c r="D78" s="197" t="str">
        <f>IF('TN-Liste'!B117="","",'TN-Liste'!C117&amp;" "&amp;'TN-Liste'!B117)</f>
        <v/>
      </c>
      <c r="E78" s="208" t="str">
        <f>IF('TN-Liste'!B117=0,"TN-Geb. für","TN-Geb. für"&amp;" "&amp;'TN-Liste'!C117&amp;" "&amp;'TN-Liste'!B117)</f>
        <v xml:space="preserve">TN-Geb. für  </v>
      </c>
      <c r="F78" s="196"/>
      <c r="G78" s="190"/>
    </row>
    <row r="79" spans="1:7" ht="15" hidden="1" customHeight="1" x14ac:dyDescent="0.25">
      <c r="A79" s="206">
        <v>71</v>
      </c>
      <c r="B79" s="195"/>
      <c r="C79" s="207"/>
      <c r="D79" s="197" t="str">
        <f>IF('TN-Liste'!B118="","",'TN-Liste'!C118&amp;" "&amp;'TN-Liste'!B118)</f>
        <v/>
      </c>
      <c r="E79" s="208" t="str">
        <f>IF('TN-Liste'!B118=0,"TN-Geb. für","TN-Geb. für"&amp;" "&amp;'TN-Liste'!C118&amp;" "&amp;'TN-Liste'!B118)</f>
        <v xml:space="preserve">TN-Geb. für  </v>
      </c>
      <c r="F79" s="196"/>
      <c r="G79" s="190"/>
    </row>
    <row r="80" spans="1:7" ht="15" hidden="1" customHeight="1" x14ac:dyDescent="0.25">
      <c r="A80" s="206">
        <v>72</v>
      </c>
      <c r="B80" s="195"/>
      <c r="C80" s="207"/>
      <c r="D80" s="197" t="str">
        <f>IF('TN-Liste'!B119="","",'TN-Liste'!C119&amp;" "&amp;'TN-Liste'!B119)</f>
        <v/>
      </c>
      <c r="E80" s="208" t="str">
        <f>IF('TN-Liste'!B119=0,"TN-Geb. für","TN-Geb. für"&amp;" "&amp;'TN-Liste'!C119&amp;" "&amp;'TN-Liste'!B119)</f>
        <v xml:space="preserve">TN-Geb. für  </v>
      </c>
      <c r="F80" s="196"/>
      <c r="G80" s="190"/>
    </row>
    <row r="81" spans="1:7" ht="15" hidden="1" customHeight="1" x14ac:dyDescent="0.25">
      <c r="A81" s="206">
        <v>73</v>
      </c>
      <c r="B81" s="195"/>
      <c r="C81" s="207"/>
      <c r="D81" s="197" t="str">
        <f>IF('TN-Liste'!B120="","",'TN-Liste'!C120&amp;" "&amp;'TN-Liste'!B120)</f>
        <v/>
      </c>
      <c r="E81" s="208" t="str">
        <f>IF('TN-Liste'!B120=0,"TN-Geb. für","TN-Geb. für"&amp;" "&amp;'TN-Liste'!C120&amp;" "&amp;'TN-Liste'!B120)</f>
        <v xml:space="preserve">TN-Geb. für  </v>
      </c>
      <c r="F81" s="196"/>
      <c r="G81" s="190"/>
    </row>
    <row r="82" spans="1:7" ht="15" hidden="1" customHeight="1" x14ac:dyDescent="0.25">
      <c r="A82" s="206">
        <v>74</v>
      </c>
      <c r="B82" s="195"/>
      <c r="C82" s="207"/>
      <c r="D82" s="197" t="str">
        <f>IF('TN-Liste'!B121="","",'TN-Liste'!C121&amp;" "&amp;'TN-Liste'!B121)</f>
        <v/>
      </c>
      <c r="E82" s="208" t="str">
        <f>IF('TN-Liste'!B121=0,"TN-Geb. für","TN-Geb. für"&amp;" "&amp;'TN-Liste'!C121&amp;" "&amp;'TN-Liste'!B121)</f>
        <v xml:space="preserve">TN-Geb. für  </v>
      </c>
      <c r="F82" s="196"/>
      <c r="G82" s="190"/>
    </row>
    <row r="83" spans="1:7" ht="15" hidden="1" customHeight="1" x14ac:dyDescent="0.25">
      <c r="A83" s="206">
        <v>75</v>
      </c>
      <c r="B83" s="195"/>
      <c r="C83" s="207"/>
      <c r="D83" s="197" t="str">
        <f>IF('TN-Liste'!B122="","",'TN-Liste'!C122&amp;" "&amp;'TN-Liste'!B122)</f>
        <v/>
      </c>
      <c r="E83" s="208" t="str">
        <f>IF('TN-Liste'!B122=0,"TN-Geb. für","TN-Geb. für"&amp;" "&amp;'TN-Liste'!C122&amp;" "&amp;'TN-Liste'!B122)</f>
        <v xml:space="preserve">TN-Geb. für  </v>
      </c>
      <c r="F83" s="196"/>
      <c r="G83" s="190"/>
    </row>
    <row r="84" spans="1:7" ht="15" hidden="1" customHeight="1" x14ac:dyDescent="0.25">
      <c r="A84" s="206">
        <v>76</v>
      </c>
      <c r="B84" s="195"/>
      <c r="C84" s="207"/>
      <c r="D84" s="197" t="str">
        <f>IF('TN-Liste'!B123="","",'TN-Liste'!C123&amp;" "&amp;'TN-Liste'!B123)</f>
        <v/>
      </c>
      <c r="E84" s="208" t="str">
        <f>IF('TN-Liste'!B123=0,"TN-Geb. für","TN-Geb. für"&amp;" "&amp;'TN-Liste'!C123&amp;" "&amp;'TN-Liste'!B123)</f>
        <v xml:space="preserve">TN-Geb. für  </v>
      </c>
      <c r="F84" s="196"/>
      <c r="G84" s="190"/>
    </row>
    <row r="85" spans="1:7" ht="15" hidden="1" customHeight="1" x14ac:dyDescent="0.25">
      <c r="A85" s="206">
        <v>77</v>
      </c>
      <c r="B85" s="195"/>
      <c r="C85" s="207"/>
      <c r="D85" s="197" t="str">
        <f>IF('TN-Liste'!B124="","",'TN-Liste'!C124&amp;" "&amp;'TN-Liste'!B124)</f>
        <v/>
      </c>
      <c r="E85" s="208" t="str">
        <f>IF('TN-Liste'!B124=0,"TN-Geb. für","TN-Geb. für"&amp;" "&amp;'TN-Liste'!C124&amp;" "&amp;'TN-Liste'!B124)</f>
        <v xml:space="preserve">TN-Geb. für  </v>
      </c>
      <c r="F85" s="196"/>
      <c r="G85" s="190"/>
    </row>
    <row r="86" spans="1:7" ht="15" hidden="1" customHeight="1" x14ac:dyDescent="0.25">
      <c r="A86" s="206">
        <v>78</v>
      </c>
      <c r="B86" s="195"/>
      <c r="C86" s="207"/>
      <c r="D86" s="197" t="str">
        <f>IF('TN-Liste'!B125="","",'TN-Liste'!C125&amp;" "&amp;'TN-Liste'!B125)</f>
        <v/>
      </c>
      <c r="E86" s="208" t="str">
        <f>IF('TN-Liste'!B125=0,"TN-Geb. für","TN-Geb. für"&amp;" "&amp;'TN-Liste'!C125&amp;" "&amp;'TN-Liste'!B125)</f>
        <v xml:space="preserve">TN-Geb. für  </v>
      </c>
      <c r="F86" s="196"/>
      <c r="G86" s="190"/>
    </row>
    <row r="87" spans="1:7" ht="15" hidden="1" customHeight="1" x14ac:dyDescent="0.25">
      <c r="A87" s="206">
        <v>79</v>
      </c>
      <c r="B87" s="195"/>
      <c r="C87" s="207"/>
      <c r="D87" s="197" t="str">
        <f>IF('TN-Liste'!B126="","",'TN-Liste'!C126&amp;" "&amp;'TN-Liste'!B126)</f>
        <v/>
      </c>
      <c r="E87" s="208" t="str">
        <f>IF('TN-Liste'!B126=0,"TN-Geb. für","TN-Geb. für"&amp;" "&amp;'TN-Liste'!C126&amp;" "&amp;'TN-Liste'!B126)</f>
        <v xml:space="preserve">TN-Geb. für  </v>
      </c>
      <c r="F87" s="196"/>
      <c r="G87" s="190"/>
    </row>
    <row r="88" spans="1:7" ht="15" hidden="1" customHeight="1" x14ac:dyDescent="0.25">
      <c r="A88" s="206">
        <v>80</v>
      </c>
      <c r="B88" s="195"/>
      <c r="C88" s="207"/>
      <c r="D88" s="197" t="str">
        <f>IF('TN-Liste'!B127="","",'TN-Liste'!C127&amp;" "&amp;'TN-Liste'!B127)</f>
        <v/>
      </c>
      <c r="E88" s="208" t="str">
        <f>IF('TN-Liste'!B127=0,"TN-Geb. für","TN-Geb. für"&amp;" "&amp;'TN-Liste'!C127&amp;" "&amp;'TN-Liste'!B127)</f>
        <v xml:space="preserve">TN-Geb. für  </v>
      </c>
      <c r="F88" s="196"/>
      <c r="G88" s="190"/>
    </row>
    <row r="89" spans="1:7" ht="15" hidden="1" customHeight="1" x14ac:dyDescent="0.25">
      <c r="A89" s="206">
        <v>81</v>
      </c>
      <c r="B89" s="195"/>
      <c r="C89" s="207"/>
      <c r="D89" s="197" t="str">
        <f>IF('TN-Liste'!B128="","",'TN-Liste'!C128&amp;" "&amp;'TN-Liste'!B128)</f>
        <v/>
      </c>
      <c r="E89" s="208" t="str">
        <f>IF('TN-Liste'!B128=0,"TN-Geb. für","TN-Geb. für"&amp;" "&amp;'TN-Liste'!C128&amp;" "&amp;'TN-Liste'!B128)</f>
        <v xml:space="preserve">TN-Geb. für  </v>
      </c>
      <c r="F89" s="196"/>
      <c r="G89" s="190"/>
    </row>
    <row r="90" spans="1:7" ht="15" hidden="1" customHeight="1" x14ac:dyDescent="0.25">
      <c r="A90" s="206">
        <v>82</v>
      </c>
      <c r="B90" s="195"/>
      <c r="C90" s="207"/>
      <c r="D90" s="197" t="str">
        <f>IF('TN-Liste'!B129="","",'TN-Liste'!C129&amp;" "&amp;'TN-Liste'!B129)</f>
        <v/>
      </c>
      <c r="E90" s="208" t="str">
        <f>IF('TN-Liste'!B129=0,"TN-Geb. für","TN-Geb. für"&amp;" "&amp;'TN-Liste'!C129&amp;" "&amp;'TN-Liste'!B129)</f>
        <v xml:space="preserve">TN-Geb. für  </v>
      </c>
      <c r="F90" s="196"/>
      <c r="G90" s="190"/>
    </row>
    <row r="91" spans="1:7" ht="15" hidden="1" customHeight="1" x14ac:dyDescent="0.25">
      <c r="A91" s="206">
        <v>83</v>
      </c>
      <c r="B91" s="195"/>
      <c r="C91" s="207"/>
      <c r="D91" s="197" t="str">
        <f>IF('TN-Liste'!B130="","",'TN-Liste'!C130&amp;" "&amp;'TN-Liste'!B130)</f>
        <v/>
      </c>
      <c r="E91" s="208" t="str">
        <f>IF('TN-Liste'!B130=0,"TN-Geb. für","TN-Geb. für"&amp;" "&amp;'TN-Liste'!C130&amp;" "&amp;'TN-Liste'!B130)</f>
        <v xml:space="preserve">TN-Geb. für  </v>
      </c>
      <c r="F91" s="196"/>
      <c r="G91" s="190"/>
    </row>
    <row r="92" spans="1:7" ht="15" hidden="1" customHeight="1" x14ac:dyDescent="0.25">
      <c r="A92" s="206">
        <v>84</v>
      </c>
      <c r="B92" s="195"/>
      <c r="C92" s="207"/>
      <c r="D92" s="197" t="str">
        <f>IF('TN-Liste'!B131="","",'TN-Liste'!C131&amp;" "&amp;'TN-Liste'!B131)</f>
        <v/>
      </c>
      <c r="E92" s="208" t="str">
        <f>IF('TN-Liste'!B131=0,"TN-Geb. für","TN-Geb. für"&amp;" "&amp;'TN-Liste'!C131&amp;" "&amp;'TN-Liste'!B131)</f>
        <v xml:space="preserve">TN-Geb. für  </v>
      </c>
      <c r="F92" s="196"/>
      <c r="G92" s="190"/>
    </row>
    <row r="93" spans="1:7" ht="15" hidden="1" customHeight="1" x14ac:dyDescent="0.25">
      <c r="A93" s="206">
        <v>85</v>
      </c>
      <c r="B93" s="195"/>
      <c r="C93" s="207"/>
      <c r="D93" s="197" t="str">
        <f>IF('TN-Liste'!B132="","",'TN-Liste'!C132&amp;" "&amp;'TN-Liste'!B132)</f>
        <v/>
      </c>
      <c r="E93" s="208" t="str">
        <f>IF('TN-Liste'!B132=0,"TN-Geb. für","TN-Geb. für"&amp;" "&amp;'TN-Liste'!C132&amp;" "&amp;'TN-Liste'!B132)</f>
        <v xml:space="preserve">TN-Geb. für  </v>
      </c>
      <c r="F93" s="196"/>
      <c r="G93" s="190"/>
    </row>
    <row r="94" spans="1:7" ht="15" hidden="1" customHeight="1" x14ac:dyDescent="0.25">
      <c r="A94" s="206">
        <v>86</v>
      </c>
      <c r="B94" s="195"/>
      <c r="C94" s="207"/>
      <c r="D94" s="197" t="str">
        <f>IF('TN-Liste'!B133="","",'TN-Liste'!C133&amp;" "&amp;'TN-Liste'!B133)</f>
        <v/>
      </c>
      <c r="E94" s="208" t="str">
        <f>IF('TN-Liste'!B133=0,"TN-Geb. für","TN-Geb. für"&amp;" "&amp;'TN-Liste'!C133&amp;" "&amp;'TN-Liste'!B133)</f>
        <v xml:space="preserve">TN-Geb. für  </v>
      </c>
      <c r="F94" s="196"/>
      <c r="G94" s="190"/>
    </row>
    <row r="95" spans="1:7" ht="15" hidden="1" customHeight="1" x14ac:dyDescent="0.25">
      <c r="A95" s="206">
        <v>87</v>
      </c>
      <c r="B95" s="195"/>
      <c r="C95" s="207"/>
      <c r="D95" s="197" t="str">
        <f>IF('TN-Liste'!B134="","",'TN-Liste'!C134&amp;" "&amp;'TN-Liste'!B134)</f>
        <v/>
      </c>
      <c r="E95" s="208" t="str">
        <f>IF('TN-Liste'!B134=0,"TN-Geb. für","TN-Geb. für"&amp;" "&amp;'TN-Liste'!C134&amp;" "&amp;'TN-Liste'!B134)</f>
        <v xml:space="preserve">TN-Geb. für  </v>
      </c>
      <c r="F95" s="196"/>
      <c r="G95" s="190"/>
    </row>
    <row r="96" spans="1:7" ht="15" hidden="1" customHeight="1" x14ac:dyDescent="0.25">
      <c r="A96" s="206">
        <v>88</v>
      </c>
      <c r="B96" s="195"/>
      <c r="C96" s="207"/>
      <c r="D96" s="197" t="str">
        <f>IF('TN-Liste'!B135="","",'TN-Liste'!C135&amp;" "&amp;'TN-Liste'!B135)</f>
        <v/>
      </c>
      <c r="E96" s="208" t="str">
        <f>IF('TN-Liste'!B135=0,"TN-Geb. für","TN-Geb. für"&amp;" "&amp;'TN-Liste'!C135&amp;" "&amp;'TN-Liste'!B135)</f>
        <v xml:space="preserve">TN-Geb. für  </v>
      </c>
      <c r="F96" s="196"/>
      <c r="G96" s="190"/>
    </row>
    <row r="97" spans="1:7" ht="15" hidden="1" customHeight="1" x14ac:dyDescent="0.25">
      <c r="A97" s="206">
        <v>89</v>
      </c>
      <c r="B97" s="195"/>
      <c r="C97" s="207"/>
      <c r="D97" s="197" t="str">
        <f>IF('TN-Liste'!B136="","",'TN-Liste'!C136&amp;" "&amp;'TN-Liste'!B136)</f>
        <v/>
      </c>
      <c r="E97" s="208" t="str">
        <f>IF('TN-Liste'!B136=0,"TN-Geb. für","TN-Geb. für"&amp;" "&amp;'TN-Liste'!C136&amp;" "&amp;'TN-Liste'!B136)</f>
        <v xml:space="preserve">TN-Geb. für  </v>
      </c>
      <c r="F97" s="196"/>
      <c r="G97" s="190"/>
    </row>
    <row r="98" spans="1:7" ht="15" hidden="1" customHeight="1" x14ac:dyDescent="0.25">
      <c r="A98" s="206">
        <v>90</v>
      </c>
      <c r="B98" s="195"/>
      <c r="C98" s="207"/>
      <c r="D98" s="197" t="str">
        <f>IF('TN-Liste'!B137="","",'TN-Liste'!C137&amp;" "&amp;'TN-Liste'!B137)</f>
        <v/>
      </c>
      <c r="E98" s="208" t="str">
        <f>IF('TN-Liste'!B137=0,"TN-Geb. für","TN-Geb. für"&amp;" "&amp;'TN-Liste'!C137&amp;" "&amp;'TN-Liste'!B137)</f>
        <v xml:space="preserve">TN-Geb. für  </v>
      </c>
      <c r="F98" s="196"/>
      <c r="G98" s="190"/>
    </row>
    <row r="99" spans="1:7" ht="15" hidden="1" customHeight="1" x14ac:dyDescent="0.25">
      <c r="A99" s="206">
        <v>91</v>
      </c>
      <c r="B99" s="195"/>
      <c r="C99" s="207"/>
      <c r="D99" s="197" t="str">
        <f>IF('TN-Liste'!B138="","",'TN-Liste'!C138&amp;" "&amp;'TN-Liste'!B138)</f>
        <v/>
      </c>
      <c r="E99" s="208" t="str">
        <f>IF('TN-Liste'!B138=0,"TN-Geb. für","TN-Geb. für"&amp;" "&amp;'TN-Liste'!C138&amp;" "&amp;'TN-Liste'!B138)</f>
        <v xml:space="preserve">TN-Geb. für  </v>
      </c>
      <c r="F99" s="196"/>
      <c r="G99" s="190"/>
    </row>
    <row r="100" spans="1:7" ht="15" hidden="1" customHeight="1" x14ac:dyDescent="0.25">
      <c r="A100" s="206">
        <v>92</v>
      </c>
      <c r="B100" s="195"/>
      <c r="C100" s="207"/>
      <c r="D100" s="197" t="str">
        <f>IF('TN-Liste'!B139="","",'TN-Liste'!C139&amp;" "&amp;'TN-Liste'!B139)</f>
        <v/>
      </c>
      <c r="E100" s="208" t="str">
        <f>IF('TN-Liste'!B139=0,"TN-Geb. für","TN-Geb. für"&amp;" "&amp;'TN-Liste'!C139&amp;" "&amp;'TN-Liste'!B139)</f>
        <v xml:space="preserve">TN-Geb. für  </v>
      </c>
      <c r="F100" s="196"/>
      <c r="G100" s="190"/>
    </row>
    <row r="101" spans="1:7" ht="15" hidden="1" customHeight="1" x14ac:dyDescent="0.25">
      <c r="A101" s="206">
        <v>93</v>
      </c>
      <c r="B101" s="195"/>
      <c r="C101" s="207"/>
      <c r="D101" s="197" t="str">
        <f>IF('TN-Liste'!B140="","",'TN-Liste'!C140&amp;" "&amp;'TN-Liste'!B140)</f>
        <v/>
      </c>
      <c r="E101" s="208" t="str">
        <f>IF('TN-Liste'!B140=0,"TN-Geb. für","TN-Geb. für"&amp;" "&amp;'TN-Liste'!C140&amp;" "&amp;'TN-Liste'!B140)</f>
        <v xml:space="preserve">TN-Geb. für  </v>
      </c>
      <c r="F101" s="196"/>
      <c r="G101" s="190"/>
    </row>
    <row r="102" spans="1:7" ht="15" hidden="1" customHeight="1" x14ac:dyDescent="0.25">
      <c r="A102" s="206">
        <v>94</v>
      </c>
      <c r="B102" s="195"/>
      <c r="C102" s="207"/>
      <c r="D102" s="197" t="str">
        <f>IF('TN-Liste'!B141="","",'TN-Liste'!C141&amp;" "&amp;'TN-Liste'!B141)</f>
        <v/>
      </c>
      <c r="E102" s="208" t="str">
        <f>IF('TN-Liste'!B141=0,"TN-Geb. für","TN-Geb. für"&amp;" "&amp;'TN-Liste'!C141&amp;" "&amp;'TN-Liste'!B141)</f>
        <v xml:space="preserve">TN-Geb. für  </v>
      </c>
      <c r="F102" s="196"/>
      <c r="G102" s="190"/>
    </row>
    <row r="103" spans="1:7" ht="15" hidden="1" customHeight="1" x14ac:dyDescent="0.25">
      <c r="A103" s="206">
        <v>95</v>
      </c>
      <c r="B103" s="195"/>
      <c r="C103" s="207"/>
      <c r="D103" s="197" t="str">
        <f>IF('TN-Liste'!B142="","",'TN-Liste'!C142&amp;" "&amp;'TN-Liste'!B142)</f>
        <v/>
      </c>
      <c r="E103" s="208" t="str">
        <f>IF('TN-Liste'!B142=0,"TN-Geb. für","TN-Geb. für"&amp;" "&amp;'TN-Liste'!C142&amp;" "&amp;'TN-Liste'!B142)</f>
        <v xml:space="preserve">TN-Geb. für  </v>
      </c>
      <c r="F103" s="196"/>
      <c r="G103" s="190"/>
    </row>
    <row r="104" spans="1:7" ht="15" hidden="1" customHeight="1" x14ac:dyDescent="0.25">
      <c r="A104" s="206">
        <v>96</v>
      </c>
      <c r="B104" s="195"/>
      <c r="C104" s="207"/>
      <c r="D104" s="197" t="str">
        <f>IF('TN-Liste'!B143="","",'TN-Liste'!C143&amp;" "&amp;'TN-Liste'!B143)</f>
        <v/>
      </c>
      <c r="E104" s="208" t="str">
        <f>IF('TN-Liste'!B143=0,"TN-Geb. für","TN-Geb. für"&amp;" "&amp;'TN-Liste'!C143&amp;" "&amp;'TN-Liste'!B143)</f>
        <v xml:space="preserve">TN-Geb. für  </v>
      </c>
      <c r="F104" s="196"/>
      <c r="G104" s="190"/>
    </row>
    <row r="105" spans="1:7" ht="15" hidden="1" customHeight="1" x14ac:dyDescent="0.25">
      <c r="A105" s="206">
        <v>97</v>
      </c>
      <c r="B105" s="195"/>
      <c r="C105" s="207"/>
      <c r="D105" s="197" t="str">
        <f>IF('TN-Liste'!B144="","",'TN-Liste'!C144&amp;" "&amp;'TN-Liste'!B144)</f>
        <v/>
      </c>
      <c r="E105" s="208" t="str">
        <f>IF('TN-Liste'!B144=0,"TN-Geb. für","TN-Geb. für"&amp;" "&amp;'TN-Liste'!C144&amp;" "&amp;'TN-Liste'!B144)</f>
        <v xml:space="preserve">TN-Geb. für  </v>
      </c>
      <c r="F105" s="196"/>
      <c r="G105" s="190"/>
    </row>
    <row r="106" spans="1:7" ht="15" hidden="1" customHeight="1" x14ac:dyDescent="0.25">
      <c r="A106" s="206">
        <v>98</v>
      </c>
      <c r="B106" s="195"/>
      <c r="C106" s="207"/>
      <c r="D106" s="197" t="str">
        <f>IF('TN-Liste'!B145="","",'TN-Liste'!C145&amp;" "&amp;'TN-Liste'!B145)</f>
        <v/>
      </c>
      <c r="E106" s="208" t="str">
        <f>IF('TN-Liste'!B145=0,"TN-Geb. für","TN-Geb. für"&amp;" "&amp;'TN-Liste'!C145&amp;" "&amp;'TN-Liste'!B145)</f>
        <v xml:space="preserve">TN-Geb. für  </v>
      </c>
      <c r="F106" s="196"/>
      <c r="G106" s="190"/>
    </row>
    <row r="107" spans="1:7" ht="15" hidden="1" customHeight="1" x14ac:dyDescent="0.25">
      <c r="A107" s="206">
        <v>99</v>
      </c>
      <c r="B107" s="195"/>
      <c r="C107" s="207"/>
      <c r="D107" s="197" t="str">
        <f>IF('TN-Liste'!B146="","",'TN-Liste'!C146&amp;" "&amp;'TN-Liste'!B146)</f>
        <v/>
      </c>
      <c r="E107" s="208" t="str">
        <f>IF('TN-Liste'!B146=0,"TN-Geb. für","TN-Geb. für"&amp;" "&amp;'TN-Liste'!C146&amp;" "&amp;'TN-Liste'!B146)</f>
        <v xml:space="preserve">TN-Geb. für  </v>
      </c>
      <c r="F107" s="196"/>
      <c r="G107" s="190"/>
    </row>
    <row r="108" spans="1:7" ht="15" hidden="1" customHeight="1" x14ac:dyDescent="0.25">
      <c r="A108" s="206">
        <v>100</v>
      </c>
      <c r="B108" s="195"/>
      <c r="C108" s="207"/>
      <c r="D108" s="197" t="str">
        <f>IF('TN-Liste'!B147="","",'TN-Liste'!C147&amp;" "&amp;'TN-Liste'!B147)</f>
        <v/>
      </c>
      <c r="E108" s="208" t="str">
        <f>IF('TN-Liste'!B147=0,"TN-Geb. für","TN-Geb. für"&amp;" "&amp;'TN-Liste'!C147&amp;" "&amp;'TN-Liste'!B147)</f>
        <v xml:space="preserve">TN-Geb. für  </v>
      </c>
      <c r="F108" s="196"/>
      <c r="G108" s="190"/>
    </row>
    <row r="109" spans="1:7" ht="15" hidden="1" customHeight="1" x14ac:dyDescent="0.25">
      <c r="A109" s="206">
        <v>101</v>
      </c>
      <c r="B109" s="195"/>
      <c r="C109" s="207"/>
      <c r="D109" s="197" t="str">
        <f>IF('TN-Liste'!B148="","",'TN-Liste'!C148&amp;" "&amp;'TN-Liste'!B148)</f>
        <v/>
      </c>
      <c r="E109" s="208" t="str">
        <f>IF('TN-Liste'!B148=0,"TN-Geb. für","TN-Geb. für"&amp;" "&amp;'TN-Liste'!C148&amp;" "&amp;'TN-Liste'!B148)</f>
        <v xml:space="preserve">TN-Geb. für  </v>
      </c>
      <c r="F109" s="196"/>
      <c r="G109" s="190"/>
    </row>
    <row r="110" spans="1:7" ht="15" hidden="1" customHeight="1" x14ac:dyDescent="0.25">
      <c r="A110" s="206">
        <v>102</v>
      </c>
      <c r="B110" s="195"/>
      <c r="C110" s="207"/>
      <c r="D110" s="197" t="str">
        <f>IF('TN-Liste'!B149="","",'TN-Liste'!C149&amp;" "&amp;'TN-Liste'!B149)</f>
        <v/>
      </c>
      <c r="E110" s="208" t="str">
        <f>IF('TN-Liste'!B149=0,"TN-Geb. für","TN-Geb. für"&amp;" "&amp;'TN-Liste'!C149&amp;" "&amp;'TN-Liste'!B149)</f>
        <v xml:space="preserve">TN-Geb. für  </v>
      </c>
      <c r="F110" s="196"/>
      <c r="G110" s="190"/>
    </row>
    <row r="111" spans="1:7" ht="15" hidden="1" customHeight="1" x14ac:dyDescent="0.25">
      <c r="A111" s="206">
        <v>103</v>
      </c>
      <c r="B111" s="195"/>
      <c r="C111" s="207"/>
      <c r="D111" s="197" t="str">
        <f>IF('TN-Liste'!B150="","",'TN-Liste'!C150&amp;" "&amp;'TN-Liste'!B150)</f>
        <v/>
      </c>
      <c r="E111" s="208" t="str">
        <f>IF('TN-Liste'!B150=0,"TN-Geb. für","TN-Geb. für"&amp;" "&amp;'TN-Liste'!C150&amp;" "&amp;'TN-Liste'!B150)</f>
        <v xml:space="preserve">TN-Geb. für  </v>
      </c>
      <c r="F111" s="196"/>
      <c r="G111" s="190"/>
    </row>
    <row r="112" spans="1:7" ht="15" hidden="1" customHeight="1" x14ac:dyDescent="0.25">
      <c r="A112" s="206">
        <v>104</v>
      </c>
      <c r="B112" s="195"/>
      <c r="C112" s="207"/>
      <c r="D112" s="197" t="str">
        <f>IF('TN-Liste'!B151="","",'TN-Liste'!C151&amp;" "&amp;'TN-Liste'!B151)</f>
        <v/>
      </c>
      <c r="E112" s="208" t="str">
        <f>IF('TN-Liste'!B151=0,"TN-Geb. für","TN-Geb. für"&amp;" "&amp;'TN-Liste'!C151&amp;" "&amp;'TN-Liste'!B151)</f>
        <v xml:space="preserve">TN-Geb. für  </v>
      </c>
      <c r="F112" s="196"/>
      <c r="G112" s="190"/>
    </row>
    <row r="113" spans="1:7" ht="15" hidden="1" customHeight="1" x14ac:dyDescent="0.25">
      <c r="A113" s="206">
        <v>105</v>
      </c>
      <c r="B113" s="195"/>
      <c r="C113" s="207"/>
      <c r="D113" s="197" t="str">
        <f>IF('TN-Liste'!B152="","",'TN-Liste'!C152&amp;" "&amp;'TN-Liste'!B152)</f>
        <v/>
      </c>
      <c r="E113" s="208" t="str">
        <f>IF('TN-Liste'!B152=0,"TN-Geb. für","TN-Geb. für"&amp;" "&amp;'TN-Liste'!C152&amp;" "&amp;'TN-Liste'!B152)</f>
        <v xml:space="preserve">TN-Geb. für  </v>
      </c>
      <c r="F113" s="196"/>
      <c r="G113" s="190"/>
    </row>
    <row r="114" spans="1:7" ht="15" hidden="1" customHeight="1" x14ac:dyDescent="0.25">
      <c r="A114" s="206">
        <v>106</v>
      </c>
      <c r="B114" s="195"/>
      <c r="C114" s="207"/>
      <c r="D114" s="197" t="str">
        <f>IF('TN-Liste'!B153="","",'TN-Liste'!C153&amp;" "&amp;'TN-Liste'!B153)</f>
        <v/>
      </c>
      <c r="E114" s="208" t="str">
        <f>IF('TN-Liste'!B153=0,"TN-Geb. für","TN-Geb. für"&amp;" "&amp;'TN-Liste'!C153&amp;" "&amp;'TN-Liste'!B153)</f>
        <v xml:space="preserve">TN-Geb. für  </v>
      </c>
      <c r="F114" s="196"/>
      <c r="G114" s="190"/>
    </row>
    <row r="115" spans="1:7" ht="15" hidden="1" customHeight="1" x14ac:dyDescent="0.25">
      <c r="A115" s="206">
        <v>107</v>
      </c>
      <c r="B115" s="195"/>
      <c r="C115" s="207"/>
      <c r="D115" s="197" t="str">
        <f>IF('TN-Liste'!B154="","",'TN-Liste'!C154&amp;" "&amp;'TN-Liste'!B154)</f>
        <v/>
      </c>
      <c r="E115" s="208" t="str">
        <f>IF('TN-Liste'!B154=0,"TN-Geb. für","TN-Geb. für"&amp;" "&amp;'TN-Liste'!C154&amp;" "&amp;'TN-Liste'!B154)</f>
        <v xml:space="preserve">TN-Geb. für  </v>
      </c>
      <c r="F115" s="196"/>
      <c r="G115" s="190"/>
    </row>
    <row r="116" spans="1:7" ht="15" hidden="1" customHeight="1" x14ac:dyDescent="0.25">
      <c r="A116" s="206">
        <v>108</v>
      </c>
      <c r="B116" s="195"/>
      <c r="C116" s="207"/>
      <c r="D116" s="197" t="str">
        <f>IF('TN-Liste'!B155="","",'TN-Liste'!C155&amp;" "&amp;'TN-Liste'!B155)</f>
        <v/>
      </c>
      <c r="E116" s="208" t="str">
        <f>IF('TN-Liste'!B155=0,"TN-Geb. für","TN-Geb. für"&amp;" "&amp;'TN-Liste'!C155&amp;" "&amp;'TN-Liste'!B155)</f>
        <v xml:space="preserve">TN-Geb. für  </v>
      </c>
      <c r="F116" s="196"/>
      <c r="G116" s="190"/>
    </row>
    <row r="117" spans="1:7" ht="15" hidden="1" customHeight="1" x14ac:dyDescent="0.25">
      <c r="A117" s="206">
        <v>109</v>
      </c>
      <c r="B117" s="195"/>
      <c r="C117" s="207"/>
      <c r="D117" s="197" t="str">
        <f>IF('TN-Liste'!B156="","",'TN-Liste'!C156&amp;" "&amp;'TN-Liste'!B156)</f>
        <v/>
      </c>
      <c r="E117" s="208" t="str">
        <f>IF('TN-Liste'!B156=0,"TN-Geb. für","TN-Geb. für"&amp;" "&amp;'TN-Liste'!C156&amp;" "&amp;'TN-Liste'!B156)</f>
        <v xml:space="preserve">TN-Geb. für  </v>
      </c>
      <c r="F117" s="196"/>
      <c r="G117" s="190"/>
    </row>
    <row r="118" spans="1:7" ht="15" hidden="1" customHeight="1" x14ac:dyDescent="0.25">
      <c r="A118" s="206">
        <v>110</v>
      </c>
      <c r="B118" s="195"/>
      <c r="C118" s="207"/>
      <c r="D118" s="197" t="str">
        <f>IF('TN-Liste'!B157="","",'TN-Liste'!C157&amp;" "&amp;'TN-Liste'!B157)</f>
        <v/>
      </c>
      <c r="E118" s="208" t="str">
        <f>IF('TN-Liste'!B157=0,"TN-Geb. für","TN-Geb. für"&amp;" "&amp;'TN-Liste'!C157&amp;" "&amp;'TN-Liste'!B157)</f>
        <v xml:space="preserve">TN-Geb. für  </v>
      </c>
      <c r="F118" s="196"/>
      <c r="G118" s="190"/>
    </row>
    <row r="119" spans="1:7" ht="15" hidden="1" customHeight="1" x14ac:dyDescent="0.25">
      <c r="A119" s="206">
        <v>111</v>
      </c>
      <c r="B119" s="195"/>
      <c r="C119" s="207"/>
      <c r="D119" s="197" t="str">
        <f>IF('TN-Liste'!B158="","",'TN-Liste'!C158&amp;" "&amp;'TN-Liste'!B158)</f>
        <v/>
      </c>
      <c r="E119" s="208" t="str">
        <f>IF('TN-Liste'!B158=0,"TN-Geb. für","TN-Geb. für"&amp;" "&amp;'TN-Liste'!C158&amp;" "&amp;'TN-Liste'!B158)</f>
        <v xml:space="preserve">TN-Geb. für  </v>
      </c>
      <c r="F119" s="196"/>
      <c r="G119" s="190"/>
    </row>
    <row r="120" spans="1:7" ht="15" hidden="1" customHeight="1" x14ac:dyDescent="0.25">
      <c r="A120" s="206">
        <v>112</v>
      </c>
      <c r="B120" s="195"/>
      <c r="C120" s="207"/>
      <c r="D120" s="197" t="str">
        <f>IF('TN-Liste'!B159="","",'TN-Liste'!C159&amp;" "&amp;'TN-Liste'!B159)</f>
        <v/>
      </c>
      <c r="E120" s="208" t="str">
        <f>IF('TN-Liste'!B159=0,"TN-Geb. für","TN-Geb. für"&amp;" "&amp;'TN-Liste'!C159&amp;" "&amp;'TN-Liste'!B159)</f>
        <v xml:space="preserve">TN-Geb. für  </v>
      </c>
      <c r="F120" s="196"/>
      <c r="G120" s="190"/>
    </row>
    <row r="121" spans="1:7" ht="15" hidden="1" customHeight="1" x14ac:dyDescent="0.25">
      <c r="A121" s="206">
        <v>113</v>
      </c>
      <c r="B121" s="195"/>
      <c r="C121" s="207"/>
      <c r="D121" s="197" t="str">
        <f>IF('TN-Liste'!B160="","",'TN-Liste'!C160&amp;" "&amp;'TN-Liste'!B160)</f>
        <v/>
      </c>
      <c r="E121" s="208" t="str">
        <f>IF('TN-Liste'!B160=0,"TN-Geb. für","TN-Geb. für"&amp;" "&amp;'TN-Liste'!C160&amp;" "&amp;'TN-Liste'!B160)</f>
        <v xml:space="preserve">TN-Geb. für  </v>
      </c>
      <c r="F121" s="196"/>
      <c r="G121" s="190"/>
    </row>
    <row r="122" spans="1:7" ht="15" hidden="1" customHeight="1" x14ac:dyDescent="0.25">
      <c r="A122" s="206">
        <v>114</v>
      </c>
      <c r="B122" s="195"/>
      <c r="C122" s="207"/>
      <c r="D122" s="197" t="str">
        <f>IF('TN-Liste'!B161="","",'TN-Liste'!C161&amp;" "&amp;'TN-Liste'!B161)</f>
        <v/>
      </c>
      <c r="E122" s="208" t="str">
        <f>IF('TN-Liste'!B161=0,"TN-Geb. für","TN-Geb. für"&amp;" "&amp;'TN-Liste'!C161&amp;" "&amp;'TN-Liste'!B161)</f>
        <v xml:space="preserve">TN-Geb. für  </v>
      </c>
      <c r="F122" s="196"/>
      <c r="G122" s="190"/>
    </row>
    <row r="123" spans="1:7" ht="15" hidden="1" customHeight="1" x14ac:dyDescent="0.25">
      <c r="A123" s="206">
        <v>115</v>
      </c>
      <c r="B123" s="195"/>
      <c r="C123" s="207"/>
      <c r="D123" s="197" t="str">
        <f>IF('TN-Liste'!B162="","",'TN-Liste'!C162&amp;" "&amp;'TN-Liste'!B162)</f>
        <v/>
      </c>
      <c r="E123" s="208" t="str">
        <f>IF('TN-Liste'!B162=0,"TN-Geb. für","TN-Geb. für"&amp;" "&amp;'TN-Liste'!C162&amp;" "&amp;'TN-Liste'!B162)</f>
        <v xml:space="preserve">TN-Geb. für  </v>
      </c>
      <c r="F123" s="196"/>
      <c r="G123" s="190"/>
    </row>
    <row r="124" spans="1:7" ht="15" hidden="1" customHeight="1" x14ac:dyDescent="0.25">
      <c r="A124" s="206">
        <v>116</v>
      </c>
      <c r="B124" s="195"/>
      <c r="C124" s="207"/>
      <c r="D124" s="197" t="str">
        <f>IF('TN-Liste'!B163="","",'TN-Liste'!C163&amp;" "&amp;'TN-Liste'!B163)</f>
        <v/>
      </c>
      <c r="E124" s="208" t="str">
        <f>IF('TN-Liste'!B163=0,"TN-Geb. für","TN-Geb. für"&amp;" "&amp;'TN-Liste'!C163&amp;" "&amp;'TN-Liste'!B163)</f>
        <v xml:space="preserve">TN-Geb. für  </v>
      </c>
      <c r="F124" s="196"/>
      <c r="G124" s="190"/>
    </row>
    <row r="125" spans="1:7" ht="15" hidden="1" customHeight="1" x14ac:dyDescent="0.25">
      <c r="A125" s="206">
        <v>117</v>
      </c>
      <c r="B125" s="195"/>
      <c r="C125" s="207"/>
      <c r="D125" s="197" t="str">
        <f>IF('TN-Liste'!B164="","",'TN-Liste'!C164&amp;" "&amp;'TN-Liste'!B164)</f>
        <v/>
      </c>
      <c r="E125" s="208" t="str">
        <f>IF('TN-Liste'!B164=0,"TN-Geb. für","TN-Geb. für"&amp;" "&amp;'TN-Liste'!C164&amp;" "&amp;'TN-Liste'!B164)</f>
        <v xml:space="preserve">TN-Geb. für  </v>
      </c>
      <c r="F125" s="196"/>
      <c r="G125" s="190"/>
    </row>
    <row r="126" spans="1:7" ht="15" hidden="1" customHeight="1" x14ac:dyDescent="0.25">
      <c r="A126" s="206">
        <v>118</v>
      </c>
      <c r="B126" s="195"/>
      <c r="C126" s="207"/>
      <c r="D126" s="197" t="str">
        <f>IF('TN-Liste'!B165="","",'TN-Liste'!C165&amp;" "&amp;'TN-Liste'!B165)</f>
        <v/>
      </c>
      <c r="E126" s="208" t="str">
        <f>IF('TN-Liste'!B165=0,"TN-Geb. für","TN-Geb. für"&amp;" "&amp;'TN-Liste'!C165&amp;" "&amp;'TN-Liste'!B165)</f>
        <v xml:space="preserve">TN-Geb. für  </v>
      </c>
      <c r="F126" s="196"/>
      <c r="G126" s="190"/>
    </row>
    <row r="127" spans="1:7" ht="15" hidden="1" customHeight="1" x14ac:dyDescent="0.25">
      <c r="A127" s="206">
        <v>119</v>
      </c>
      <c r="B127" s="195"/>
      <c r="C127" s="207"/>
      <c r="D127" s="197" t="str">
        <f>IF('TN-Liste'!B166="","",'TN-Liste'!C166&amp;" "&amp;'TN-Liste'!B166)</f>
        <v/>
      </c>
      <c r="E127" s="208" t="str">
        <f>IF('TN-Liste'!B166=0,"TN-Geb. für","TN-Geb. für"&amp;" "&amp;'TN-Liste'!C166&amp;" "&amp;'TN-Liste'!B166)</f>
        <v xml:space="preserve">TN-Geb. für  </v>
      </c>
      <c r="F127" s="196"/>
      <c r="G127" s="190"/>
    </row>
    <row r="128" spans="1:7" ht="15" hidden="1" customHeight="1" x14ac:dyDescent="0.25">
      <c r="A128" s="206">
        <v>120</v>
      </c>
      <c r="B128" s="195"/>
      <c r="C128" s="207"/>
      <c r="D128" s="197" t="str">
        <f>IF('TN-Liste'!B167="","",'TN-Liste'!C167&amp;" "&amp;'TN-Liste'!B167)</f>
        <v/>
      </c>
      <c r="E128" s="208" t="str">
        <f>IF('TN-Liste'!B167=0,"TN-Geb. für","TN-Geb. für"&amp;" "&amp;'TN-Liste'!C167&amp;" "&amp;'TN-Liste'!B167)</f>
        <v xml:space="preserve">TN-Geb. für  </v>
      </c>
      <c r="F128" s="196"/>
      <c r="G128" s="190"/>
    </row>
    <row r="129" spans="1:7" ht="15" hidden="1" customHeight="1" x14ac:dyDescent="0.25">
      <c r="A129" s="206">
        <v>121</v>
      </c>
      <c r="B129" s="195"/>
      <c r="C129" s="207"/>
      <c r="D129" s="197" t="str">
        <f>IF('TN-Liste'!B168="","",'TN-Liste'!C168&amp;" "&amp;'TN-Liste'!B168)</f>
        <v/>
      </c>
      <c r="E129" s="208" t="str">
        <f>IF('TN-Liste'!B168=0,"TN-Geb. für","TN-Geb. für"&amp;" "&amp;'TN-Liste'!C168&amp;" "&amp;'TN-Liste'!B168)</f>
        <v xml:space="preserve">TN-Geb. für  </v>
      </c>
      <c r="F129" s="196"/>
      <c r="G129" s="190"/>
    </row>
    <row r="130" spans="1:7" ht="15" hidden="1" customHeight="1" x14ac:dyDescent="0.25">
      <c r="A130" s="206">
        <v>122</v>
      </c>
      <c r="B130" s="195"/>
      <c r="C130" s="207"/>
      <c r="D130" s="197" t="str">
        <f>IF('TN-Liste'!B169="","",'TN-Liste'!C169&amp;" "&amp;'TN-Liste'!B169)</f>
        <v/>
      </c>
      <c r="E130" s="208" t="str">
        <f>IF('TN-Liste'!B169=0,"TN-Geb. für","TN-Geb. für"&amp;" "&amp;'TN-Liste'!C169&amp;" "&amp;'TN-Liste'!B169)</f>
        <v xml:space="preserve">TN-Geb. für  </v>
      </c>
      <c r="F130" s="196"/>
      <c r="G130" s="190"/>
    </row>
    <row r="131" spans="1:7" ht="15" hidden="1" customHeight="1" x14ac:dyDescent="0.25">
      <c r="A131" s="206">
        <v>123</v>
      </c>
      <c r="B131" s="195"/>
      <c r="C131" s="207"/>
      <c r="D131" s="197" t="str">
        <f>IF('TN-Liste'!B170="","",'TN-Liste'!C170&amp;" "&amp;'TN-Liste'!B170)</f>
        <v/>
      </c>
      <c r="E131" s="208" t="str">
        <f>IF('TN-Liste'!B170=0,"TN-Geb. für","TN-Geb. für"&amp;" "&amp;'TN-Liste'!C170&amp;" "&amp;'TN-Liste'!B170)</f>
        <v xml:space="preserve">TN-Geb. für  </v>
      </c>
      <c r="F131" s="196"/>
      <c r="G131" s="190"/>
    </row>
    <row r="132" spans="1:7" ht="15" hidden="1" customHeight="1" x14ac:dyDescent="0.25">
      <c r="A132" s="206">
        <v>124</v>
      </c>
      <c r="B132" s="195"/>
      <c r="C132" s="207"/>
      <c r="D132" s="197" t="str">
        <f>IF('TN-Liste'!B171="","",'TN-Liste'!C171&amp;" "&amp;'TN-Liste'!B171)</f>
        <v/>
      </c>
      <c r="E132" s="208" t="str">
        <f>IF('TN-Liste'!B171=0,"TN-Geb. für","TN-Geb. für"&amp;" "&amp;'TN-Liste'!C171&amp;" "&amp;'TN-Liste'!B171)</f>
        <v xml:space="preserve">TN-Geb. für  </v>
      </c>
      <c r="F132" s="196"/>
      <c r="G132" s="190"/>
    </row>
    <row r="133" spans="1:7" ht="15" hidden="1" customHeight="1" x14ac:dyDescent="0.25">
      <c r="A133" s="206">
        <v>125</v>
      </c>
      <c r="B133" s="195"/>
      <c r="C133" s="207"/>
      <c r="D133" s="197" t="str">
        <f>IF('TN-Liste'!B172="","",'TN-Liste'!C172&amp;" "&amp;'TN-Liste'!B172)</f>
        <v/>
      </c>
      <c r="E133" s="208" t="str">
        <f>IF('TN-Liste'!B172=0,"TN-Geb. für","TN-Geb. für"&amp;" "&amp;'TN-Liste'!C172&amp;" "&amp;'TN-Liste'!B172)</f>
        <v xml:space="preserve">TN-Geb. für  </v>
      </c>
      <c r="F133" s="196"/>
      <c r="G133" s="190"/>
    </row>
    <row r="134" spans="1:7" ht="15" hidden="1" customHeight="1" x14ac:dyDescent="0.25">
      <c r="A134" s="206">
        <v>126</v>
      </c>
      <c r="B134" s="195"/>
      <c r="C134" s="207"/>
      <c r="D134" s="197" t="str">
        <f>IF('TN-Liste'!B173="","",'TN-Liste'!C173&amp;" "&amp;'TN-Liste'!B173)</f>
        <v/>
      </c>
      <c r="E134" s="208" t="str">
        <f>IF('TN-Liste'!B173=0,"TN-Geb. für","TN-Geb. für"&amp;" "&amp;'TN-Liste'!C173&amp;" "&amp;'TN-Liste'!B173)</f>
        <v xml:space="preserve">TN-Geb. für  </v>
      </c>
      <c r="F134" s="196"/>
      <c r="G134" s="190"/>
    </row>
    <row r="135" spans="1:7" ht="15" hidden="1" customHeight="1" x14ac:dyDescent="0.25">
      <c r="A135" s="206">
        <v>127</v>
      </c>
      <c r="B135" s="195"/>
      <c r="C135" s="207"/>
      <c r="D135" s="197" t="str">
        <f>IF('TN-Liste'!B174="","",'TN-Liste'!C174&amp;" "&amp;'TN-Liste'!B174)</f>
        <v/>
      </c>
      <c r="E135" s="208" t="str">
        <f>IF('TN-Liste'!B174=0,"TN-Geb. für","TN-Geb. für"&amp;" "&amp;'TN-Liste'!C174&amp;" "&amp;'TN-Liste'!B174)</f>
        <v xml:space="preserve">TN-Geb. für  </v>
      </c>
      <c r="F135" s="196"/>
      <c r="G135" s="190"/>
    </row>
    <row r="136" spans="1:7" ht="15" hidden="1" customHeight="1" x14ac:dyDescent="0.25">
      <c r="A136" s="206">
        <v>128</v>
      </c>
      <c r="B136" s="195"/>
      <c r="C136" s="207"/>
      <c r="D136" s="197" t="str">
        <f>IF('TN-Liste'!B175="","",'TN-Liste'!C175&amp;" "&amp;'TN-Liste'!B175)</f>
        <v/>
      </c>
      <c r="E136" s="208" t="str">
        <f>IF('TN-Liste'!B175=0,"TN-Geb. für","TN-Geb. für"&amp;" "&amp;'TN-Liste'!C175&amp;" "&amp;'TN-Liste'!B175)</f>
        <v xml:space="preserve">TN-Geb. für  </v>
      </c>
      <c r="F136" s="196"/>
      <c r="G136" s="190"/>
    </row>
    <row r="137" spans="1:7" ht="15" hidden="1" customHeight="1" x14ac:dyDescent="0.25">
      <c r="A137" s="206">
        <v>129</v>
      </c>
      <c r="B137" s="195"/>
      <c r="C137" s="207"/>
      <c r="D137" s="197" t="str">
        <f>IF('TN-Liste'!B176="","",'TN-Liste'!C176&amp;" "&amp;'TN-Liste'!B176)</f>
        <v/>
      </c>
      <c r="E137" s="208" t="str">
        <f>IF('TN-Liste'!B176=0,"TN-Geb. für","TN-Geb. für"&amp;" "&amp;'TN-Liste'!C176&amp;" "&amp;'TN-Liste'!B176)</f>
        <v xml:space="preserve">TN-Geb. für  </v>
      </c>
      <c r="F137" s="196"/>
      <c r="G137" s="190"/>
    </row>
    <row r="138" spans="1:7" ht="15" hidden="1" customHeight="1" x14ac:dyDescent="0.25">
      <c r="A138" s="206">
        <v>130</v>
      </c>
      <c r="B138" s="195"/>
      <c r="C138" s="207"/>
      <c r="D138" s="197" t="str">
        <f>IF('TN-Liste'!B177="","",'TN-Liste'!C177&amp;" "&amp;'TN-Liste'!B177)</f>
        <v/>
      </c>
      <c r="E138" s="208" t="str">
        <f>IF('TN-Liste'!B177=0,"TN-Geb. für","TN-Geb. für"&amp;" "&amp;'TN-Liste'!C177&amp;" "&amp;'TN-Liste'!B177)</f>
        <v xml:space="preserve">TN-Geb. für  </v>
      </c>
      <c r="F138" s="196"/>
      <c r="G138" s="190"/>
    </row>
    <row r="139" spans="1:7" ht="15" hidden="1" customHeight="1" x14ac:dyDescent="0.25">
      <c r="A139" s="206">
        <v>131</v>
      </c>
      <c r="B139" s="195"/>
      <c r="C139" s="207"/>
      <c r="D139" s="197" t="str">
        <f>IF('TN-Liste'!B178="","",'TN-Liste'!C178&amp;" "&amp;'TN-Liste'!B178)</f>
        <v/>
      </c>
      <c r="E139" s="208" t="str">
        <f>IF('TN-Liste'!B178=0,"TN-Geb. für","TN-Geb. für"&amp;" "&amp;'TN-Liste'!C178&amp;" "&amp;'TN-Liste'!B178)</f>
        <v xml:space="preserve">TN-Geb. für  </v>
      </c>
      <c r="F139" s="196"/>
      <c r="G139" s="190"/>
    </row>
    <row r="140" spans="1:7" ht="15" hidden="1" customHeight="1" x14ac:dyDescent="0.25">
      <c r="A140" s="206">
        <v>132</v>
      </c>
      <c r="B140" s="195"/>
      <c r="C140" s="207"/>
      <c r="D140" s="197" t="str">
        <f>IF('TN-Liste'!B179="","",'TN-Liste'!C179&amp;" "&amp;'TN-Liste'!B179)</f>
        <v/>
      </c>
      <c r="E140" s="208" t="str">
        <f>IF('TN-Liste'!B179=0,"TN-Geb. für","TN-Geb. für"&amp;" "&amp;'TN-Liste'!C179&amp;" "&amp;'TN-Liste'!B179)</f>
        <v xml:space="preserve">TN-Geb. für  </v>
      </c>
      <c r="F140" s="196"/>
      <c r="G140" s="190"/>
    </row>
    <row r="141" spans="1:7" ht="15" hidden="1" customHeight="1" x14ac:dyDescent="0.25">
      <c r="A141" s="206">
        <v>133</v>
      </c>
      <c r="B141" s="195"/>
      <c r="C141" s="207"/>
      <c r="D141" s="197" t="str">
        <f>IF('TN-Liste'!B180="","",'TN-Liste'!C180&amp;" "&amp;'TN-Liste'!B180)</f>
        <v/>
      </c>
      <c r="E141" s="208" t="str">
        <f>IF('TN-Liste'!B180=0,"TN-Geb. für","TN-Geb. für"&amp;" "&amp;'TN-Liste'!C180&amp;" "&amp;'TN-Liste'!B180)</f>
        <v xml:space="preserve">TN-Geb. für  </v>
      </c>
      <c r="F141" s="196"/>
      <c r="G141" s="190"/>
    </row>
    <row r="142" spans="1:7" ht="15" hidden="1" customHeight="1" x14ac:dyDescent="0.25">
      <c r="A142" s="206">
        <v>134</v>
      </c>
      <c r="B142" s="195"/>
      <c r="C142" s="207"/>
      <c r="D142" s="197" t="str">
        <f>IF('TN-Liste'!B181="","",'TN-Liste'!C181&amp;" "&amp;'TN-Liste'!B181)</f>
        <v/>
      </c>
      <c r="E142" s="208" t="str">
        <f>IF('TN-Liste'!B181=0,"TN-Geb. für","TN-Geb. für"&amp;" "&amp;'TN-Liste'!C181&amp;" "&amp;'TN-Liste'!B181)</f>
        <v xml:space="preserve">TN-Geb. für  </v>
      </c>
      <c r="F142" s="196"/>
      <c r="G142" s="190"/>
    </row>
    <row r="143" spans="1:7" ht="15" hidden="1" customHeight="1" x14ac:dyDescent="0.25">
      <c r="A143" s="206">
        <v>135</v>
      </c>
      <c r="B143" s="195"/>
      <c r="C143" s="207"/>
      <c r="D143" s="197" t="str">
        <f>IF('TN-Liste'!B182="","",'TN-Liste'!C182&amp;" "&amp;'TN-Liste'!B182)</f>
        <v/>
      </c>
      <c r="E143" s="208" t="str">
        <f>IF('TN-Liste'!B182=0,"TN-Geb. für","TN-Geb. für"&amp;" "&amp;'TN-Liste'!C182&amp;" "&amp;'TN-Liste'!B182)</f>
        <v xml:space="preserve">TN-Geb. für  </v>
      </c>
      <c r="F143" s="196"/>
      <c r="G143" s="190"/>
    </row>
    <row r="144" spans="1:7" ht="15" hidden="1" customHeight="1" x14ac:dyDescent="0.25">
      <c r="A144" s="206">
        <v>136</v>
      </c>
      <c r="B144" s="195"/>
      <c r="C144" s="207"/>
      <c r="D144" s="197" t="str">
        <f>IF('TN-Liste'!B183="","",'TN-Liste'!C183&amp;" "&amp;'TN-Liste'!B183)</f>
        <v/>
      </c>
      <c r="E144" s="208" t="str">
        <f>IF('TN-Liste'!B183=0,"TN-Geb. für","TN-Geb. für"&amp;" "&amp;'TN-Liste'!C183&amp;" "&amp;'TN-Liste'!B183)</f>
        <v xml:space="preserve">TN-Geb. für  </v>
      </c>
      <c r="F144" s="196"/>
      <c r="G144" s="190"/>
    </row>
    <row r="145" spans="1:7" ht="15" hidden="1" customHeight="1" x14ac:dyDescent="0.25">
      <c r="A145" s="206">
        <v>137</v>
      </c>
      <c r="B145" s="195"/>
      <c r="C145" s="207"/>
      <c r="D145" s="197" t="str">
        <f>IF('TN-Liste'!B184="","",'TN-Liste'!C184&amp;" "&amp;'TN-Liste'!B184)</f>
        <v/>
      </c>
      <c r="E145" s="208" t="str">
        <f>IF('TN-Liste'!B184=0,"TN-Geb. für","TN-Geb. für"&amp;" "&amp;'TN-Liste'!C184&amp;" "&amp;'TN-Liste'!B184)</f>
        <v xml:space="preserve">TN-Geb. für  </v>
      </c>
      <c r="F145" s="196"/>
      <c r="G145" s="190"/>
    </row>
    <row r="146" spans="1:7" ht="15" hidden="1" customHeight="1" x14ac:dyDescent="0.25">
      <c r="A146" s="206">
        <v>138</v>
      </c>
      <c r="B146" s="195"/>
      <c r="C146" s="207"/>
      <c r="D146" s="197" t="str">
        <f>IF('TN-Liste'!B185="","",'TN-Liste'!C185&amp;" "&amp;'TN-Liste'!B185)</f>
        <v/>
      </c>
      <c r="E146" s="208" t="str">
        <f>IF('TN-Liste'!B185=0,"TN-Geb. für","TN-Geb. für"&amp;" "&amp;'TN-Liste'!C185&amp;" "&amp;'TN-Liste'!B185)</f>
        <v xml:space="preserve">TN-Geb. für  </v>
      </c>
      <c r="F146" s="196"/>
      <c r="G146" s="190"/>
    </row>
    <row r="147" spans="1:7" ht="15" hidden="1" customHeight="1" x14ac:dyDescent="0.25">
      <c r="A147" s="206">
        <v>139</v>
      </c>
      <c r="B147" s="195"/>
      <c r="C147" s="207"/>
      <c r="D147" s="197" t="str">
        <f>IF('TN-Liste'!B186="","",'TN-Liste'!C186&amp;" "&amp;'TN-Liste'!B186)</f>
        <v/>
      </c>
      <c r="E147" s="208" t="str">
        <f>IF('TN-Liste'!B186=0,"TN-Geb. für","TN-Geb. für"&amp;" "&amp;'TN-Liste'!C186&amp;" "&amp;'TN-Liste'!B186)</f>
        <v xml:space="preserve">TN-Geb. für  </v>
      </c>
      <c r="F147" s="196"/>
      <c r="G147" s="190"/>
    </row>
    <row r="148" spans="1:7" ht="15" hidden="1" customHeight="1" x14ac:dyDescent="0.25">
      <c r="A148" s="206">
        <v>140</v>
      </c>
      <c r="B148" s="195"/>
      <c r="C148" s="207"/>
      <c r="D148" s="197" t="str">
        <f>IF('TN-Liste'!B187="","",'TN-Liste'!C187&amp;" "&amp;'TN-Liste'!B187)</f>
        <v/>
      </c>
      <c r="E148" s="208" t="str">
        <f>IF('TN-Liste'!B187=0,"TN-Geb. für","TN-Geb. für"&amp;" "&amp;'TN-Liste'!C187&amp;" "&amp;'TN-Liste'!B187)</f>
        <v xml:space="preserve">TN-Geb. für  </v>
      </c>
      <c r="F148" s="196"/>
      <c r="G148" s="190"/>
    </row>
    <row r="149" spans="1:7" ht="15" hidden="1" customHeight="1" x14ac:dyDescent="0.25">
      <c r="A149" s="206">
        <v>141</v>
      </c>
      <c r="B149" s="195"/>
      <c r="C149" s="207"/>
      <c r="D149" s="197" t="str">
        <f>IF('TN-Liste'!B188="","",'TN-Liste'!C188&amp;" "&amp;'TN-Liste'!B188)</f>
        <v/>
      </c>
      <c r="E149" s="208" t="str">
        <f>IF('TN-Liste'!B188=0,"TN-Geb. für","TN-Geb. für"&amp;" "&amp;'TN-Liste'!C188&amp;" "&amp;'TN-Liste'!B188)</f>
        <v xml:space="preserve">TN-Geb. für  </v>
      </c>
      <c r="F149" s="196"/>
      <c r="G149" s="190"/>
    </row>
    <row r="150" spans="1:7" ht="15" hidden="1" customHeight="1" x14ac:dyDescent="0.25">
      <c r="A150" s="206">
        <v>142</v>
      </c>
      <c r="B150" s="195"/>
      <c r="C150" s="207"/>
      <c r="D150" s="197" t="str">
        <f>IF('TN-Liste'!B189="","",'TN-Liste'!C189&amp;" "&amp;'TN-Liste'!B189)</f>
        <v/>
      </c>
      <c r="E150" s="208" t="str">
        <f>IF('TN-Liste'!B189=0,"TN-Geb. für","TN-Geb. für"&amp;" "&amp;'TN-Liste'!C189&amp;" "&amp;'TN-Liste'!B189)</f>
        <v xml:space="preserve">TN-Geb. für  </v>
      </c>
      <c r="F150" s="196"/>
      <c r="G150" s="190"/>
    </row>
    <row r="151" spans="1:7" ht="15" hidden="1" customHeight="1" x14ac:dyDescent="0.25">
      <c r="A151" s="206">
        <v>143</v>
      </c>
      <c r="B151" s="195"/>
      <c r="C151" s="207"/>
      <c r="D151" s="197" t="str">
        <f>IF('TN-Liste'!B190="","",'TN-Liste'!C190&amp;" "&amp;'TN-Liste'!B190)</f>
        <v/>
      </c>
      <c r="E151" s="208" t="str">
        <f>IF('TN-Liste'!B190=0,"TN-Geb. für","TN-Geb. für"&amp;" "&amp;'TN-Liste'!C190&amp;" "&amp;'TN-Liste'!B190)</f>
        <v xml:space="preserve">TN-Geb. für  </v>
      </c>
      <c r="F151" s="196"/>
      <c r="G151" s="190"/>
    </row>
    <row r="152" spans="1:7" ht="15" hidden="1" customHeight="1" x14ac:dyDescent="0.25">
      <c r="A152" s="206">
        <v>144</v>
      </c>
      <c r="B152" s="195"/>
      <c r="C152" s="207"/>
      <c r="D152" s="197" t="str">
        <f>IF('TN-Liste'!B191="","",'TN-Liste'!C191&amp;" "&amp;'TN-Liste'!B191)</f>
        <v/>
      </c>
      <c r="E152" s="208" t="str">
        <f>IF('TN-Liste'!B191=0,"TN-Geb. für","TN-Geb. für"&amp;" "&amp;'TN-Liste'!C191&amp;" "&amp;'TN-Liste'!B191)</f>
        <v xml:space="preserve">TN-Geb. für  </v>
      </c>
      <c r="F152" s="196"/>
      <c r="G152" s="190"/>
    </row>
    <row r="153" spans="1:7" ht="15" hidden="1" customHeight="1" x14ac:dyDescent="0.25">
      <c r="A153" s="206">
        <v>145</v>
      </c>
      <c r="B153" s="195"/>
      <c r="C153" s="207"/>
      <c r="D153" s="197" t="str">
        <f>IF('TN-Liste'!B192="","",'TN-Liste'!C192&amp;" "&amp;'TN-Liste'!B192)</f>
        <v/>
      </c>
      <c r="E153" s="208" t="str">
        <f>IF('TN-Liste'!B192=0,"TN-Geb. für","TN-Geb. für"&amp;" "&amp;'TN-Liste'!C192&amp;" "&amp;'TN-Liste'!B192)</f>
        <v xml:space="preserve">TN-Geb. für  </v>
      </c>
      <c r="F153" s="196"/>
      <c r="G153" s="190"/>
    </row>
    <row r="154" spans="1:7" ht="15" hidden="1" customHeight="1" x14ac:dyDescent="0.25">
      <c r="A154" s="206">
        <v>146</v>
      </c>
      <c r="B154" s="195"/>
      <c r="C154" s="207"/>
      <c r="D154" s="197" t="str">
        <f>IF('TN-Liste'!B193="","",'TN-Liste'!C193&amp;" "&amp;'TN-Liste'!B193)</f>
        <v/>
      </c>
      <c r="E154" s="208" t="str">
        <f>IF('TN-Liste'!B193=0,"TN-Geb. für","TN-Geb. für"&amp;" "&amp;'TN-Liste'!C193&amp;" "&amp;'TN-Liste'!B193)</f>
        <v xml:space="preserve">TN-Geb. für  </v>
      </c>
      <c r="F154" s="196"/>
      <c r="G154" s="190"/>
    </row>
    <row r="155" spans="1:7" ht="15" hidden="1" customHeight="1" x14ac:dyDescent="0.25">
      <c r="A155" s="206">
        <v>147</v>
      </c>
      <c r="B155" s="195"/>
      <c r="C155" s="207"/>
      <c r="D155" s="197" t="str">
        <f>IF('TN-Liste'!B194="","",'TN-Liste'!C194&amp;" "&amp;'TN-Liste'!B194)</f>
        <v/>
      </c>
      <c r="E155" s="208" t="str">
        <f>IF('TN-Liste'!B194=0,"TN-Geb. für","TN-Geb. für"&amp;" "&amp;'TN-Liste'!C194&amp;" "&amp;'TN-Liste'!B194)</f>
        <v xml:space="preserve">TN-Geb. für  </v>
      </c>
      <c r="F155" s="196"/>
      <c r="G155" s="190"/>
    </row>
    <row r="156" spans="1:7" ht="15" hidden="1" customHeight="1" x14ac:dyDescent="0.25">
      <c r="A156" s="206">
        <v>148</v>
      </c>
      <c r="B156" s="195"/>
      <c r="C156" s="207"/>
      <c r="D156" s="197" t="str">
        <f>IF('TN-Liste'!B195="","",'TN-Liste'!C195&amp;" "&amp;'TN-Liste'!B195)</f>
        <v/>
      </c>
      <c r="E156" s="208" t="str">
        <f>IF('TN-Liste'!B195=0,"TN-Geb. für","TN-Geb. für"&amp;" "&amp;'TN-Liste'!C195&amp;" "&amp;'TN-Liste'!B195)</f>
        <v xml:space="preserve">TN-Geb. für  </v>
      </c>
      <c r="F156" s="196"/>
      <c r="G156" s="190"/>
    </row>
    <row r="157" spans="1:7" ht="15" hidden="1" customHeight="1" x14ac:dyDescent="0.25">
      <c r="A157" s="206">
        <v>149</v>
      </c>
      <c r="B157" s="195"/>
      <c r="C157" s="207"/>
      <c r="D157" s="197" t="str">
        <f>IF('TN-Liste'!B196="","",'TN-Liste'!C196&amp;" "&amp;'TN-Liste'!B196)</f>
        <v/>
      </c>
      <c r="E157" s="208" t="str">
        <f>IF('TN-Liste'!B196=0,"TN-Geb. für","TN-Geb. für"&amp;" "&amp;'TN-Liste'!C196&amp;" "&amp;'TN-Liste'!B196)</f>
        <v xml:space="preserve">TN-Geb. für  </v>
      </c>
      <c r="F157" s="196"/>
      <c r="G157" s="190"/>
    </row>
    <row r="158" spans="1:7" ht="15" hidden="1" customHeight="1" x14ac:dyDescent="0.25">
      <c r="A158" s="206">
        <v>150</v>
      </c>
      <c r="B158" s="195"/>
      <c r="C158" s="207"/>
      <c r="D158" s="197" t="str">
        <f>IF('TN-Liste'!B197="","",'TN-Liste'!C197&amp;" "&amp;'TN-Liste'!B197)</f>
        <v/>
      </c>
      <c r="E158" s="208" t="str">
        <f>IF('TN-Liste'!B197=0,"TN-Geb. für","TN-Geb. für"&amp;" "&amp;'TN-Liste'!C197&amp;" "&amp;'TN-Liste'!B197)</f>
        <v xml:space="preserve">TN-Geb. für  </v>
      </c>
      <c r="F158" s="196"/>
      <c r="G158" s="190"/>
    </row>
    <row r="159" spans="1:7" ht="15" hidden="1" customHeight="1" x14ac:dyDescent="0.25">
      <c r="A159" s="206">
        <v>151</v>
      </c>
      <c r="B159" s="195"/>
      <c r="C159" s="207"/>
      <c r="D159" s="197" t="str">
        <f>IF('TN-Liste'!B198="","",'TN-Liste'!C198&amp;" "&amp;'TN-Liste'!B198)</f>
        <v/>
      </c>
      <c r="E159" s="208" t="str">
        <f>IF('TN-Liste'!B198=0,"TN-Geb. für","TN-Geb. für"&amp;" "&amp;'TN-Liste'!C198&amp;" "&amp;'TN-Liste'!B198)</f>
        <v xml:space="preserve">TN-Geb. für  </v>
      </c>
      <c r="F159" s="196"/>
      <c r="G159" s="190"/>
    </row>
    <row r="160" spans="1:7" ht="15" hidden="1" customHeight="1" x14ac:dyDescent="0.25">
      <c r="A160" s="206">
        <v>152</v>
      </c>
      <c r="B160" s="195"/>
      <c r="C160" s="207"/>
      <c r="D160" s="197" t="str">
        <f>IF('TN-Liste'!B199="","",'TN-Liste'!C199&amp;" "&amp;'TN-Liste'!B199)</f>
        <v/>
      </c>
      <c r="E160" s="208" t="str">
        <f>IF('TN-Liste'!B199=0,"TN-Geb. für","TN-Geb. für"&amp;" "&amp;'TN-Liste'!C199&amp;" "&amp;'TN-Liste'!B199)</f>
        <v xml:space="preserve">TN-Geb. für  </v>
      </c>
      <c r="F160" s="196"/>
      <c r="G160" s="190"/>
    </row>
    <row r="161" spans="1:7" ht="15" hidden="1" customHeight="1" x14ac:dyDescent="0.25">
      <c r="A161" s="206">
        <v>153</v>
      </c>
      <c r="B161" s="195"/>
      <c r="C161" s="207"/>
      <c r="D161" s="197" t="str">
        <f>IF('TN-Liste'!B200="","",'TN-Liste'!C200&amp;" "&amp;'TN-Liste'!B200)</f>
        <v/>
      </c>
      <c r="E161" s="208" t="str">
        <f>IF('TN-Liste'!B200=0,"TN-Geb. für","TN-Geb. für"&amp;" "&amp;'TN-Liste'!C200&amp;" "&amp;'TN-Liste'!B200)</f>
        <v xml:space="preserve">TN-Geb. für  </v>
      </c>
      <c r="F161" s="196"/>
      <c r="G161" s="190"/>
    </row>
    <row r="162" spans="1:7" ht="15" hidden="1" customHeight="1" x14ac:dyDescent="0.25">
      <c r="A162" s="206">
        <v>154</v>
      </c>
      <c r="B162" s="195"/>
      <c r="C162" s="207"/>
      <c r="D162" s="197" t="str">
        <f>IF('TN-Liste'!B201="","",'TN-Liste'!C201&amp;" "&amp;'TN-Liste'!B201)</f>
        <v/>
      </c>
      <c r="E162" s="208" t="str">
        <f>IF('TN-Liste'!B201=0,"TN-Geb. für","TN-Geb. für"&amp;" "&amp;'TN-Liste'!C201&amp;" "&amp;'TN-Liste'!B201)</f>
        <v xml:space="preserve">TN-Geb. für  </v>
      </c>
      <c r="F162" s="196"/>
      <c r="G162" s="190"/>
    </row>
    <row r="163" spans="1:7" ht="15" hidden="1" customHeight="1" x14ac:dyDescent="0.25">
      <c r="A163" s="206">
        <v>155</v>
      </c>
      <c r="B163" s="195"/>
      <c r="C163" s="207"/>
      <c r="D163" s="197" t="str">
        <f>IF('TN-Liste'!B202="","",'TN-Liste'!C202&amp;" "&amp;'TN-Liste'!B202)</f>
        <v/>
      </c>
      <c r="E163" s="208" t="str">
        <f>IF('TN-Liste'!B202=0,"TN-Geb. für","TN-Geb. für"&amp;" "&amp;'TN-Liste'!C202&amp;" "&amp;'TN-Liste'!B202)</f>
        <v xml:space="preserve">TN-Geb. für  </v>
      </c>
      <c r="F163" s="196"/>
      <c r="G163" s="190"/>
    </row>
    <row r="164" spans="1:7" ht="15" hidden="1" customHeight="1" x14ac:dyDescent="0.25">
      <c r="A164" s="206">
        <v>156</v>
      </c>
      <c r="B164" s="195"/>
      <c r="C164" s="207"/>
      <c r="D164" s="197" t="str">
        <f>IF('TN-Liste'!B203="","",'TN-Liste'!C203&amp;" "&amp;'TN-Liste'!B203)</f>
        <v/>
      </c>
      <c r="E164" s="208" t="str">
        <f>IF('TN-Liste'!B203=0,"TN-Geb. für","TN-Geb. für"&amp;" "&amp;'TN-Liste'!C203&amp;" "&amp;'TN-Liste'!B203)</f>
        <v xml:space="preserve">TN-Geb. für  </v>
      </c>
      <c r="F164" s="196"/>
      <c r="G164" s="190"/>
    </row>
    <row r="165" spans="1:7" ht="15" hidden="1" customHeight="1" x14ac:dyDescent="0.25">
      <c r="A165" s="206">
        <v>157</v>
      </c>
      <c r="B165" s="195"/>
      <c r="C165" s="207"/>
      <c r="D165" s="197" t="str">
        <f>IF('TN-Liste'!B204="","",'TN-Liste'!C204&amp;" "&amp;'TN-Liste'!B204)</f>
        <v/>
      </c>
      <c r="E165" s="208" t="str">
        <f>IF('TN-Liste'!B204=0,"TN-Geb. für","TN-Geb. für"&amp;" "&amp;'TN-Liste'!C204&amp;" "&amp;'TN-Liste'!B204)</f>
        <v xml:space="preserve">TN-Geb. für  </v>
      </c>
      <c r="F165" s="196"/>
      <c r="G165" s="190"/>
    </row>
    <row r="166" spans="1:7" ht="15" hidden="1" customHeight="1" x14ac:dyDescent="0.25">
      <c r="A166" s="206">
        <v>158</v>
      </c>
      <c r="B166" s="195"/>
      <c r="C166" s="207"/>
      <c r="D166" s="197" t="str">
        <f>IF('TN-Liste'!B205="","",'TN-Liste'!C205&amp;" "&amp;'TN-Liste'!B205)</f>
        <v/>
      </c>
      <c r="E166" s="208" t="str">
        <f>IF('TN-Liste'!B205=0,"TN-Geb. für","TN-Geb. für"&amp;" "&amp;'TN-Liste'!C205&amp;" "&amp;'TN-Liste'!B205)</f>
        <v xml:space="preserve">TN-Geb. für  </v>
      </c>
      <c r="F166" s="196"/>
      <c r="G166" s="190"/>
    </row>
    <row r="167" spans="1:7" ht="15" hidden="1" customHeight="1" x14ac:dyDescent="0.25">
      <c r="A167" s="206">
        <v>159</v>
      </c>
      <c r="B167" s="195"/>
      <c r="C167" s="207"/>
      <c r="D167" s="197" t="str">
        <f>IF('TN-Liste'!B206="","",'TN-Liste'!C206&amp;" "&amp;'TN-Liste'!B206)</f>
        <v/>
      </c>
      <c r="E167" s="208" t="str">
        <f>IF('TN-Liste'!B206=0,"TN-Geb. für","TN-Geb. für"&amp;" "&amp;'TN-Liste'!C206&amp;" "&amp;'TN-Liste'!B206)</f>
        <v xml:space="preserve">TN-Geb. für  </v>
      </c>
      <c r="F167" s="196"/>
      <c r="G167" s="190"/>
    </row>
    <row r="168" spans="1:7" ht="15" hidden="1" customHeight="1" x14ac:dyDescent="0.25">
      <c r="A168" s="206">
        <v>160</v>
      </c>
      <c r="B168" s="195"/>
      <c r="C168" s="207"/>
      <c r="D168" s="197" t="str">
        <f>IF('TN-Liste'!B207="","",'TN-Liste'!C207&amp;" "&amp;'TN-Liste'!B207)</f>
        <v/>
      </c>
      <c r="E168" s="208" t="str">
        <f>IF('TN-Liste'!B207=0,"TN-Geb. für","TN-Geb. für"&amp;" "&amp;'TN-Liste'!C207&amp;" "&amp;'TN-Liste'!B207)</f>
        <v xml:space="preserve">TN-Geb. für  </v>
      </c>
      <c r="F168" s="196"/>
      <c r="G168" s="190"/>
    </row>
    <row r="169" spans="1:7" ht="15" hidden="1" customHeight="1" x14ac:dyDescent="0.25">
      <c r="A169" s="206">
        <v>161</v>
      </c>
      <c r="B169" s="195"/>
      <c r="C169" s="207"/>
      <c r="D169" s="197" t="str">
        <f>IF('TN-Liste'!B208="","",'TN-Liste'!C208&amp;" "&amp;'TN-Liste'!B208)</f>
        <v/>
      </c>
      <c r="E169" s="208" t="str">
        <f>IF('TN-Liste'!B208=0,"TN-Geb. für","TN-Geb. für"&amp;" "&amp;'TN-Liste'!C208&amp;" "&amp;'TN-Liste'!B208)</f>
        <v xml:space="preserve">TN-Geb. für  </v>
      </c>
      <c r="F169" s="196"/>
      <c r="G169" s="190"/>
    </row>
    <row r="170" spans="1:7" ht="15" hidden="1" customHeight="1" x14ac:dyDescent="0.25">
      <c r="A170" s="206">
        <v>162</v>
      </c>
      <c r="B170" s="195"/>
      <c r="C170" s="207"/>
      <c r="D170" s="197" t="str">
        <f>IF('TN-Liste'!B209="","",'TN-Liste'!C209&amp;" "&amp;'TN-Liste'!B209)</f>
        <v/>
      </c>
      <c r="E170" s="208" t="str">
        <f>IF('TN-Liste'!B209=0,"TN-Geb. für","TN-Geb. für"&amp;" "&amp;'TN-Liste'!C209&amp;" "&amp;'TN-Liste'!B209)</f>
        <v xml:space="preserve">TN-Geb. für  </v>
      </c>
      <c r="F170" s="196"/>
      <c r="G170" s="190"/>
    </row>
    <row r="171" spans="1:7" ht="15" hidden="1" customHeight="1" x14ac:dyDescent="0.25">
      <c r="A171" s="206">
        <v>163</v>
      </c>
      <c r="B171" s="195"/>
      <c r="C171" s="207"/>
      <c r="D171" s="197" t="str">
        <f>IF('TN-Liste'!B210="","",'TN-Liste'!C210&amp;" "&amp;'TN-Liste'!B210)</f>
        <v/>
      </c>
      <c r="E171" s="208" t="str">
        <f>IF('TN-Liste'!B210=0,"TN-Geb. für","TN-Geb. für"&amp;" "&amp;'TN-Liste'!C210&amp;" "&amp;'TN-Liste'!B210)</f>
        <v xml:space="preserve">TN-Geb. für  </v>
      </c>
      <c r="F171" s="196"/>
      <c r="G171" s="190"/>
    </row>
    <row r="172" spans="1:7" ht="15" hidden="1" customHeight="1" x14ac:dyDescent="0.25">
      <c r="A172" s="206">
        <v>164</v>
      </c>
      <c r="B172" s="195"/>
      <c r="C172" s="207"/>
      <c r="D172" s="197" t="str">
        <f>IF('TN-Liste'!B211="","",'TN-Liste'!C211&amp;" "&amp;'TN-Liste'!B211)</f>
        <v/>
      </c>
      <c r="E172" s="208" t="str">
        <f>IF('TN-Liste'!B211=0,"TN-Geb. für","TN-Geb. für"&amp;" "&amp;'TN-Liste'!C211&amp;" "&amp;'TN-Liste'!B211)</f>
        <v xml:space="preserve">TN-Geb. für  </v>
      </c>
      <c r="F172" s="196"/>
      <c r="G172" s="190"/>
    </row>
    <row r="173" spans="1:7" ht="15" hidden="1" customHeight="1" x14ac:dyDescent="0.25">
      <c r="A173" s="206">
        <v>165</v>
      </c>
      <c r="B173" s="195"/>
      <c r="C173" s="207"/>
      <c r="D173" s="197" t="str">
        <f>IF('TN-Liste'!B212="","",'TN-Liste'!C212&amp;" "&amp;'TN-Liste'!B212)</f>
        <v/>
      </c>
      <c r="E173" s="208" t="str">
        <f>IF('TN-Liste'!B212=0,"TN-Geb. für","TN-Geb. für"&amp;" "&amp;'TN-Liste'!C212&amp;" "&amp;'TN-Liste'!B212)</f>
        <v xml:space="preserve">TN-Geb. für  </v>
      </c>
      <c r="F173" s="196"/>
      <c r="G173" s="190"/>
    </row>
    <row r="174" spans="1:7" ht="15" hidden="1" customHeight="1" x14ac:dyDescent="0.25">
      <c r="A174" s="206">
        <v>166</v>
      </c>
      <c r="B174" s="195"/>
      <c r="C174" s="207"/>
      <c r="D174" s="197" t="str">
        <f>IF('TN-Liste'!B213="","",'TN-Liste'!C213&amp;" "&amp;'TN-Liste'!B213)</f>
        <v/>
      </c>
      <c r="E174" s="208" t="str">
        <f>IF('TN-Liste'!B213=0,"TN-Geb. für","TN-Geb. für"&amp;" "&amp;'TN-Liste'!C213&amp;" "&amp;'TN-Liste'!B213)</f>
        <v xml:space="preserve">TN-Geb. für  </v>
      </c>
      <c r="F174" s="196"/>
      <c r="G174" s="190"/>
    </row>
    <row r="175" spans="1:7" ht="15" hidden="1" customHeight="1" x14ac:dyDescent="0.25">
      <c r="A175" s="206">
        <v>167</v>
      </c>
      <c r="B175" s="195"/>
      <c r="C175" s="207"/>
      <c r="D175" s="197" t="str">
        <f>IF('TN-Liste'!B214="","",'TN-Liste'!C214&amp;" "&amp;'TN-Liste'!B214)</f>
        <v/>
      </c>
      <c r="E175" s="208" t="str">
        <f>IF('TN-Liste'!B214=0,"TN-Geb. für","TN-Geb. für"&amp;" "&amp;'TN-Liste'!C214&amp;" "&amp;'TN-Liste'!B214)</f>
        <v xml:space="preserve">TN-Geb. für  </v>
      </c>
      <c r="F175" s="196"/>
      <c r="G175" s="190"/>
    </row>
    <row r="176" spans="1:7" ht="15" hidden="1" customHeight="1" x14ac:dyDescent="0.25">
      <c r="A176" s="206">
        <v>168</v>
      </c>
      <c r="B176" s="195"/>
      <c r="C176" s="207"/>
      <c r="D176" s="197" t="str">
        <f>IF('TN-Liste'!B215="","",'TN-Liste'!C215&amp;" "&amp;'TN-Liste'!B215)</f>
        <v/>
      </c>
      <c r="E176" s="208" t="str">
        <f>IF('TN-Liste'!B215=0,"TN-Geb. für","TN-Geb. für"&amp;" "&amp;'TN-Liste'!C215&amp;" "&amp;'TN-Liste'!B215)</f>
        <v xml:space="preserve">TN-Geb. für  </v>
      </c>
      <c r="F176" s="196"/>
      <c r="G176" s="190"/>
    </row>
    <row r="177" spans="1:7" ht="15" hidden="1" customHeight="1" x14ac:dyDescent="0.25">
      <c r="A177" s="206">
        <v>169</v>
      </c>
      <c r="B177" s="195"/>
      <c r="C177" s="207"/>
      <c r="D177" s="197" t="str">
        <f>IF('TN-Liste'!B216="","",'TN-Liste'!C216&amp;" "&amp;'TN-Liste'!B216)</f>
        <v/>
      </c>
      <c r="E177" s="208" t="str">
        <f>IF('TN-Liste'!B216=0,"TN-Geb. für","TN-Geb. für"&amp;" "&amp;'TN-Liste'!C216&amp;" "&amp;'TN-Liste'!B216)</f>
        <v xml:space="preserve">TN-Geb. für  </v>
      </c>
      <c r="F177" s="196"/>
      <c r="G177" s="190"/>
    </row>
    <row r="178" spans="1:7" ht="15" hidden="1" customHeight="1" x14ac:dyDescent="0.25">
      <c r="A178" s="206">
        <v>170</v>
      </c>
      <c r="B178" s="195"/>
      <c r="C178" s="207"/>
      <c r="D178" s="197" t="str">
        <f>IF('TN-Liste'!B217="","",'TN-Liste'!C217&amp;" "&amp;'TN-Liste'!B217)</f>
        <v/>
      </c>
      <c r="E178" s="208" t="str">
        <f>IF('TN-Liste'!B217=0,"TN-Geb. für","TN-Geb. für"&amp;" "&amp;'TN-Liste'!C217&amp;" "&amp;'TN-Liste'!B217)</f>
        <v xml:space="preserve">TN-Geb. für  </v>
      </c>
      <c r="F178" s="196"/>
      <c r="G178" s="190"/>
    </row>
    <row r="179" spans="1:7" ht="15" hidden="1" customHeight="1" x14ac:dyDescent="0.25">
      <c r="A179" s="206">
        <v>171</v>
      </c>
      <c r="B179" s="195"/>
      <c r="C179" s="207"/>
      <c r="D179" s="197" t="str">
        <f>IF('TN-Liste'!B218="","",'TN-Liste'!C218&amp;" "&amp;'TN-Liste'!B218)</f>
        <v/>
      </c>
      <c r="E179" s="208" t="str">
        <f>IF('TN-Liste'!B218=0,"TN-Geb. für","TN-Geb. für"&amp;" "&amp;'TN-Liste'!C218&amp;" "&amp;'TN-Liste'!B218)</f>
        <v xml:space="preserve">TN-Geb. für  </v>
      </c>
      <c r="F179" s="196"/>
      <c r="G179" s="190"/>
    </row>
    <row r="180" spans="1:7" ht="15" hidden="1" customHeight="1" x14ac:dyDescent="0.25">
      <c r="A180" s="206">
        <v>172</v>
      </c>
      <c r="B180" s="195"/>
      <c r="C180" s="207"/>
      <c r="D180" s="197" t="str">
        <f>IF('TN-Liste'!B219="","",'TN-Liste'!C219&amp;" "&amp;'TN-Liste'!B219)</f>
        <v/>
      </c>
      <c r="E180" s="208" t="str">
        <f>IF('TN-Liste'!B219=0,"TN-Geb. für","TN-Geb. für"&amp;" "&amp;'TN-Liste'!C219&amp;" "&amp;'TN-Liste'!B219)</f>
        <v xml:space="preserve">TN-Geb. für  </v>
      </c>
      <c r="F180" s="196"/>
      <c r="G180" s="190"/>
    </row>
    <row r="181" spans="1:7" ht="15" hidden="1" customHeight="1" x14ac:dyDescent="0.25">
      <c r="A181" s="206">
        <v>173</v>
      </c>
      <c r="B181" s="195"/>
      <c r="C181" s="207"/>
      <c r="D181" s="197" t="str">
        <f>IF('TN-Liste'!B220="","",'TN-Liste'!C220&amp;" "&amp;'TN-Liste'!B220)</f>
        <v/>
      </c>
      <c r="E181" s="208" t="str">
        <f>IF('TN-Liste'!B220=0,"TN-Geb. für","TN-Geb. für"&amp;" "&amp;'TN-Liste'!C220&amp;" "&amp;'TN-Liste'!B220)</f>
        <v xml:space="preserve">TN-Geb. für  </v>
      </c>
      <c r="F181" s="196"/>
      <c r="G181" s="190"/>
    </row>
    <row r="182" spans="1:7" ht="15" hidden="1" customHeight="1" x14ac:dyDescent="0.25">
      <c r="A182" s="206">
        <v>174</v>
      </c>
      <c r="B182" s="195"/>
      <c r="C182" s="207"/>
      <c r="D182" s="197" t="str">
        <f>IF('TN-Liste'!B221="","",'TN-Liste'!C221&amp;" "&amp;'TN-Liste'!B221)</f>
        <v/>
      </c>
      <c r="E182" s="208" t="str">
        <f>IF('TN-Liste'!B221=0,"TN-Geb. für","TN-Geb. für"&amp;" "&amp;'TN-Liste'!C221&amp;" "&amp;'TN-Liste'!B221)</f>
        <v xml:space="preserve">TN-Geb. für  </v>
      </c>
      <c r="F182" s="196"/>
      <c r="G182" s="190"/>
    </row>
    <row r="183" spans="1:7" ht="15" hidden="1" customHeight="1" x14ac:dyDescent="0.25">
      <c r="A183" s="206">
        <v>175</v>
      </c>
      <c r="B183" s="195"/>
      <c r="C183" s="207"/>
      <c r="D183" s="197" t="str">
        <f>IF('TN-Liste'!B222="","",'TN-Liste'!C222&amp;" "&amp;'TN-Liste'!B222)</f>
        <v/>
      </c>
      <c r="E183" s="208" t="str">
        <f>IF('TN-Liste'!B222=0,"TN-Geb. für","TN-Geb. für"&amp;" "&amp;'TN-Liste'!C222&amp;" "&amp;'TN-Liste'!B222)</f>
        <v xml:space="preserve">TN-Geb. für  </v>
      </c>
      <c r="F183" s="196"/>
      <c r="G183" s="190"/>
    </row>
    <row r="184" spans="1:7" ht="15" hidden="1" customHeight="1" x14ac:dyDescent="0.25">
      <c r="A184" s="206">
        <v>176</v>
      </c>
      <c r="B184" s="195"/>
      <c r="C184" s="207"/>
      <c r="D184" s="197" t="str">
        <f>IF('TN-Liste'!B223="","",'TN-Liste'!C223&amp;" "&amp;'TN-Liste'!B223)</f>
        <v/>
      </c>
      <c r="E184" s="208" t="str">
        <f>IF('TN-Liste'!B223=0,"TN-Geb. für","TN-Geb. für"&amp;" "&amp;'TN-Liste'!C223&amp;" "&amp;'TN-Liste'!B223)</f>
        <v xml:space="preserve">TN-Geb. für  </v>
      </c>
      <c r="F184" s="196"/>
      <c r="G184" s="190"/>
    </row>
    <row r="185" spans="1:7" ht="15" hidden="1" customHeight="1" x14ac:dyDescent="0.25">
      <c r="A185" s="206">
        <v>177</v>
      </c>
      <c r="B185" s="195"/>
      <c r="C185" s="207"/>
      <c r="D185" s="197" t="str">
        <f>IF('TN-Liste'!B224="","",'TN-Liste'!C224&amp;" "&amp;'TN-Liste'!B224)</f>
        <v/>
      </c>
      <c r="E185" s="208" t="str">
        <f>IF('TN-Liste'!B224=0,"TN-Geb. für","TN-Geb. für"&amp;" "&amp;'TN-Liste'!C224&amp;" "&amp;'TN-Liste'!B224)</f>
        <v xml:space="preserve">TN-Geb. für  </v>
      </c>
      <c r="F185" s="196"/>
      <c r="G185" s="190"/>
    </row>
    <row r="186" spans="1:7" ht="15" hidden="1" customHeight="1" x14ac:dyDescent="0.25">
      <c r="A186" s="206">
        <v>178</v>
      </c>
      <c r="B186" s="195"/>
      <c r="C186" s="207"/>
      <c r="D186" s="197" t="str">
        <f>IF('TN-Liste'!B225="","",'TN-Liste'!C225&amp;" "&amp;'TN-Liste'!B225)</f>
        <v/>
      </c>
      <c r="E186" s="208" t="str">
        <f>IF('TN-Liste'!B225=0,"TN-Geb. für","TN-Geb. für"&amp;" "&amp;'TN-Liste'!C225&amp;" "&amp;'TN-Liste'!B225)</f>
        <v xml:space="preserve">TN-Geb. für  </v>
      </c>
      <c r="F186" s="196"/>
      <c r="G186" s="190"/>
    </row>
    <row r="187" spans="1:7" ht="15" hidden="1" customHeight="1" x14ac:dyDescent="0.25">
      <c r="A187" s="206">
        <v>179</v>
      </c>
      <c r="B187" s="195"/>
      <c r="C187" s="207"/>
      <c r="D187" s="197" t="str">
        <f>IF('TN-Liste'!B226="","",'TN-Liste'!C226&amp;" "&amp;'TN-Liste'!B226)</f>
        <v/>
      </c>
      <c r="E187" s="208" t="str">
        <f>IF('TN-Liste'!B226=0,"TN-Geb. für","TN-Geb. für"&amp;" "&amp;'TN-Liste'!C226&amp;" "&amp;'TN-Liste'!B226)</f>
        <v xml:space="preserve">TN-Geb. für  </v>
      </c>
      <c r="F187" s="196"/>
      <c r="G187" s="190"/>
    </row>
    <row r="188" spans="1:7" ht="15" hidden="1" customHeight="1" x14ac:dyDescent="0.25">
      <c r="A188" s="206">
        <v>180</v>
      </c>
      <c r="B188" s="195"/>
      <c r="C188" s="207"/>
      <c r="D188" s="197" t="str">
        <f>IF('TN-Liste'!B227="","",'TN-Liste'!C227&amp;" "&amp;'TN-Liste'!B227)</f>
        <v/>
      </c>
      <c r="E188" s="208" t="str">
        <f>IF('TN-Liste'!B227=0,"TN-Geb. für","TN-Geb. für"&amp;" "&amp;'TN-Liste'!C227&amp;" "&amp;'TN-Liste'!B227)</f>
        <v xml:space="preserve">TN-Geb. für  </v>
      </c>
      <c r="F188" s="196"/>
      <c r="G188" s="190"/>
    </row>
    <row r="189" spans="1:7" ht="15" hidden="1" customHeight="1" x14ac:dyDescent="0.25">
      <c r="A189" s="206">
        <v>181</v>
      </c>
      <c r="B189" s="195"/>
      <c r="C189" s="207"/>
      <c r="D189" s="197" t="str">
        <f>IF('TN-Liste'!B228="","",'TN-Liste'!C228&amp;" "&amp;'TN-Liste'!B228)</f>
        <v/>
      </c>
      <c r="E189" s="208" t="str">
        <f>IF('TN-Liste'!B228=0,"TN-Geb. für","TN-Geb. für"&amp;" "&amp;'TN-Liste'!C228&amp;" "&amp;'TN-Liste'!B228)</f>
        <v xml:space="preserve">TN-Geb. für  </v>
      </c>
      <c r="F189" s="196"/>
      <c r="G189" s="190"/>
    </row>
    <row r="190" spans="1:7" ht="15" hidden="1" customHeight="1" x14ac:dyDescent="0.25">
      <c r="A190" s="206">
        <v>182</v>
      </c>
      <c r="B190" s="195"/>
      <c r="C190" s="207"/>
      <c r="D190" s="197" t="str">
        <f>IF('TN-Liste'!B229="","",'TN-Liste'!C229&amp;" "&amp;'TN-Liste'!B229)</f>
        <v/>
      </c>
      <c r="E190" s="208" t="str">
        <f>IF('TN-Liste'!B229=0,"TN-Geb. für","TN-Geb. für"&amp;" "&amp;'TN-Liste'!C229&amp;" "&amp;'TN-Liste'!B229)</f>
        <v xml:space="preserve">TN-Geb. für  </v>
      </c>
      <c r="F190" s="196"/>
      <c r="G190" s="190"/>
    </row>
    <row r="191" spans="1:7" ht="15" hidden="1" customHeight="1" x14ac:dyDescent="0.25">
      <c r="A191" s="206">
        <v>183</v>
      </c>
      <c r="B191" s="195"/>
      <c r="C191" s="207"/>
      <c r="D191" s="197" t="str">
        <f>IF('TN-Liste'!B230="","",'TN-Liste'!C230&amp;" "&amp;'TN-Liste'!B230)</f>
        <v/>
      </c>
      <c r="E191" s="208" t="str">
        <f>IF('TN-Liste'!B230=0,"TN-Geb. für","TN-Geb. für"&amp;" "&amp;'TN-Liste'!C230&amp;" "&amp;'TN-Liste'!B230)</f>
        <v xml:space="preserve">TN-Geb. für  </v>
      </c>
      <c r="F191" s="196"/>
      <c r="G191" s="190"/>
    </row>
    <row r="192" spans="1:7" ht="15" hidden="1" customHeight="1" x14ac:dyDescent="0.25">
      <c r="A192" s="206">
        <v>184</v>
      </c>
      <c r="B192" s="195"/>
      <c r="C192" s="207"/>
      <c r="D192" s="197" t="str">
        <f>IF('TN-Liste'!B231="","",'TN-Liste'!C231&amp;" "&amp;'TN-Liste'!B231)</f>
        <v/>
      </c>
      <c r="E192" s="208" t="str">
        <f>IF('TN-Liste'!B231=0,"TN-Geb. für","TN-Geb. für"&amp;" "&amp;'TN-Liste'!C231&amp;" "&amp;'TN-Liste'!B231)</f>
        <v xml:space="preserve">TN-Geb. für  </v>
      </c>
      <c r="F192" s="196"/>
      <c r="G192" s="190"/>
    </row>
    <row r="193" spans="1:7" ht="15" hidden="1" customHeight="1" x14ac:dyDescent="0.25">
      <c r="A193" s="206">
        <v>185</v>
      </c>
      <c r="B193" s="195"/>
      <c r="C193" s="207"/>
      <c r="D193" s="197" t="str">
        <f>IF('TN-Liste'!B232="","",'TN-Liste'!C232&amp;" "&amp;'TN-Liste'!B232)</f>
        <v/>
      </c>
      <c r="E193" s="208" t="str">
        <f>IF('TN-Liste'!B232=0,"TN-Geb. für","TN-Geb. für"&amp;" "&amp;'TN-Liste'!C232&amp;" "&amp;'TN-Liste'!B232)</f>
        <v xml:space="preserve">TN-Geb. für  </v>
      </c>
      <c r="F193" s="196"/>
      <c r="G193" s="190"/>
    </row>
    <row r="194" spans="1:7" ht="15" hidden="1" customHeight="1" x14ac:dyDescent="0.25">
      <c r="A194" s="206">
        <v>186</v>
      </c>
      <c r="B194" s="195"/>
      <c r="C194" s="207"/>
      <c r="D194" s="197" t="str">
        <f>IF('TN-Liste'!B233="","",'TN-Liste'!C233&amp;" "&amp;'TN-Liste'!B233)</f>
        <v/>
      </c>
      <c r="E194" s="208" t="str">
        <f>IF('TN-Liste'!B233=0,"TN-Geb. für","TN-Geb. für"&amp;" "&amp;'TN-Liste'!C233&amp;" "&amp;'TN-Liste'!B233)</f>
        <v xml:space="preserve">TN-Geb. für  </v>
      </c>
      <c r="F194" s="196"/>
      <c r="G194" s="190"/>
    </row>
    <row r="195" spans="1:7" ht="15" hidden="1" customHeight="1" x14ac:dyDescent="0.25">
      <c r="A195" s="206">
        <v>187</v>
      </c>
      <c r="B195" s="195"/>
      <c r="C195" s="207"/>
      <c r="D195" s="197" t="str">
        <f>IF('TN-Liste'!B234="","",'TN-Liste'!C234&amp;" "&amp;'TN-Liste'!B234)</f>
        <v/>
      </c>
      <c r="E195" s="208" t="str">
        <f>IF('TN-Liste'!B234=0,"TN-Geb. für","TN-Geb. für"&amp;" "&amp;'TN-Liste'!C234&amp;" "&amp;'TN-Liste'!B234)</f>
        <v xml:space="preserve">TN-Geb. für  </v>
      </c>
      <c r="F195" s="196"/>
      <c r="G195" s="190"/>
    </row>
    <row r="196" spans="1:7" ht="15" hidden="1" customHeight="1" x14ac:dyDescent="0.25">
      <c r="A196" s="206">
        <v>188</v>
      </c>
      <c r="B196" s="195"/>
      <c r="C196" s="207"/>
      <c r="D196" s="197" t="str">
        <f>IF('TN-Liste'!B235="","",'TN-Liste'!C235&amp;" "&amp;'TN-Liste'!B235)</f>
        <v/>
      </c>
      <c r="E196" s="208" t="str">
        <f>IF('TN-Liste'!B235=0,"TN-Geb. für","TN-Geb. für"&amp;" "&amp;'TN-Liste'!C235&amp;" "&amp;'TN-Liste'!B235)</f>
        <v xml:space="preserve">TN-Geb. für  </v>
      </c>
      <c r="F196" s="196"/>
      <c r="G196" s="190"/>
    </row>
    <row r="197" spans="1:7" ht="15" hidden="1" customHeight="1" x14ac:dyDescent="0.25">
      <c r="A197" s="206">
        <v>189</v>
      </c>
      <c r="B197" s="195"/>
      <c r="C197" s="207"/>
      <c r="D197" s="197" t="str">
        <f>IF('TN-Liste'!B236="","",'TN-Liste'!C236&amp;" "&amp;'TN-Liste'!B236)</f>
        <v/>
      </c>
      <c r="E197" s="208" t="str">
        <f>IF('TN-Liste'!B236=0,"TN-Geb. für","TN-Geb. für"&amp;" "&amp;'TN-Liste'!C236&amp;" "&amp;'TN-Liste'!B236)</f>
        <v xml:space="preserve">TN-Geb. für  </v>
      </c>
      <c r="F197" s="196"/>
      <c r="G197" s="190"/>
    </row>
    <row r="198" spans="1:7" ht="15" hidden="1" customHeight="1" x14ac:dyDescent="0.25">
      <c r="A198" s="206">
        <v>190</v>
      </c>
      <c r="B198" s="195"/>
      <c r="C198" s="207"/>
      <c r="D198" s="197" t="str">
        <f>IF('TN-Liste'!B237="","",'TN-Liste'!C237&amp;" "&amp;'TN-Liste'!B237)</f>
        <v/>
      </c>
      <c r="E198" s="208" t="str">
        <f>IF('TN-Liste'!B237=0,"TN-Geb. für","TN-Geb. für"&amp;" "&amp;'TN-Liste'!C237&amp;" "&amp;'TN-Liste'!B237)</f>
        <v xml:space="preserve">TN-Geb. für  </v>
      </c>
      <c r="F198" s="196"/>
      <c r="G198" s="190"/>
    </row>
    <row r="199" spans="1:7" ht="15" hidden="1" customHeight="1" x14ac:dyDescent="0.25">
      <c r="A199" s="206">
        <v>191</v>
      </c>
      <c r="B199" s="195"/>
      <c r="C199" s="207"/>
      <c r="D199" s="197" t="str">
        <f>IF('TN-Liste'!B238="","",'TN-Liste'!C238&amp;" "&amp;'TN-Liste'!B238)</f>
        <v/>
      </c>
      <c r="E199" s="208" t="str">
        <f>IF('TN-Liste'!B238=0,"TN-Geb. für","TN-Geb. für"&amp;" "&amp;'TN-Liste'!C238&amp;" "&amp;'TN-Liste'!B238)</f>
        <v xml:space="preserve">TN-Geb. für  </v>
      </c>
      <c r="F199" s="196"/>
      <c r="G199" s="190"/>
    </row>
    <row r="200" spans="1:7" ht="15" hidden="1" customHeight="1" x14ac:dyDescent="0.25">
      <c r="A200" s="206">
        <v>192</v>
      </c>
      <c r="B200" s="195"/>
      <c r="C200" s="207"/>
      <c r="D200" s="197" t="str">
        <f>IF('TN-Liste'!B239="","",'TN-Liste'!C239&amp;" "&amp;'TN-Liste'!B239)</f>
        <v/>
      </c>
      <c r="E200" s="208" t="str">
        <f>IF('TN-Liste'!B239=0,"TN-Geb. für","TN-Geb. für"&amp;" "&amp;'TN-Liste'!C239&amp;" "&amp;'TN-Liste'!B239)</f>
        <v xml:space="preserve">TN-Geb. für  </v>
      </c>
      <c r="F200" s="196"/>
      <c r="G200" s="190"/>
    </row>
    <row r="201" spans="1:7" ht="15" hidden="1" customHeight="1" x14ac:dyDescent="0.25">
      <c r="A201" s="206">
        <v>193</v>
      </c>
      <c r="B201" s="195"/>
      <c r="C201" s="207"/>
      <c r="D201" s="197" t="str">
        <f>IF('TN-Liste'!B240="","",'TN-Liste'!C240&amp;" "&amp;'TN-Liste'!B240)</f>
        <v/>
      </c>
      <c r="E201" s="208" t="str">
        <f>IF('TN-Liste'!B240=0,"TN-Geb. für","TN-Geb. für"&amp;" "&amp;'TN-Liste'!C240&amp;" "&amp;'TN-Liste'!B240)</f>
        <v xml:space="preserve">TN-Geb. für  </v>
      </c>
      <c r="F201" s="196"/>
      <c r="G201" s="190"/>
    </row>
    <row r="202" spans="1:7" ht="15" hidden="1" customHeight="1" x14ac:dyDescent="0.25">
      <c r="A202" s="206">
        <v>194</v>
      </c>
      <c r="B202" s="195"/>
      <c r="C202" s="207"/>
      <c r="D202" s="197" t="str">
        <f>IF('TN-Liste'!B241="","",'TN-Liste'!C241&amp;" "&amp;'TN-Liste'!B241)</f>
        <v/>
      </c>
      <c r="E202" s="208" t="str">
        <f>IF('TN-Liste'!B241=0,"TN-Geb. für","TN-Geb. für"&amp;" "&amp;'TN-Liste'!C241&amp;" "&amp;'TN-Liste'!B241)</f>
        <v xml:space="preserve">TN-Geb. für  </v>
      </c>
      <c r="F202" s="196"/>
      <c r="G202" s="190"/>
    </row>
    <row r="203" spans="1:7" ht="15" hidden="1" customHeight="1" x14ac:dyDescent="0.25">
      <c r="A203" s="206">
        <v>195</v>
      </c>
      <c r="B203" s="195"/>
      <c r="C203" s="207"/>
      <c r="D203" s="197" t="str">
        <f>IF('TN-Liste'!B242="","",'TN-Liste'!C242&amp;" "&amp;'TN-Liste'!B242)</f>
        <v/>
      </c>
      <c r="E203" s="208" t="str">
        <f>IF('TN-Liste'!B242=0,"TN-Geb. für","TN-Geb. für"&amp;" "&amp;'TN-Liste'!C242&amp;" "&amp;'TN-Liste'!B242)</f>
        <v xml:space="preserve">TN-Geb. für  </v>
      </c>
      <c r="F203" s="196"/>
      <c r="G203" s="190"/>
    </row>
    <row r="204" spans="1:7" ht="15" hidden="1" customHeight="1" x14ac:dyDescent="0.25">
      <c r="A204" s="206">
        <v>196</v>
      </c>
      <c r="B204" s="195"/>
      <c r="C204" s="207"/>
      <c r="D204" s="197" t="str">
        <f>IF('TN-Liste'!B243="","",'TN-Liste'!C243&amp;" "&amp;'TN-Liste'!B243)</f>
        <v/>
      </c>
      <c r="E204" s="208" t="str">
        <f>IF('TN-Liste'!B243=0,"TN-Geb. für","TN-Geb. für"&amp;" "&amp;'TN-Liste'!C243&amp;" "&amp;'TN-Liste'!B243)</f>
        <v xml:space="preserve">TN-Geb. für  </v>
      </c>
      <c r="F204" s="196"/>
      <c r="G204" s="190"/>
    </row>
    <row r="205" spans="1:7" ht="15" hidden="1" customHeight="1" x14ac:dyDescent="0.25">
      <c r="A205" s="206">
        <v>197</v>
      </c>
      <c r="B205" s="195"/>
      <c r="C205" s="207"/>
      <c r="D205" s="197" t="str">
        <f>IF('TN-Liste'!B244="","",'TN-Liste'!C244&amp;" "&amp;'TN-Liste'!B244)</f>
        <v/>
      </c>
      <c r="E205" s="208" t="str">
        <f>IF('TN-Liste'!B244=0,"TN-Geb. für","TN-Geb. für"&amp;" "&amp;'TN-Liste'!C244&amp;" "&amp;'TN-Liste'!B244)</f>
        <v xml:space="preserve">TN-Geb. für  </v>
      </c>
      <c r="F205" s="196"/>
      <c r="G205" s="190"/>
    </row>
    <row r="206" spans="1:7" ht="15" hidden="1" customHeight="1" x14ac:dyDescent="0.25">
      <c r="A206" s="206">
        <v>198</v>
      </c>
      <c r="B206" s="195"/>
      <c r="C206" s="207"/>
      <c r="D206" s="197" t="str">
        <f>IF('TN-Liste'!B245="","",'TN-Liste'!C245&amp;" "&amp;'TN-Liste'!B245)</f>
        <v/>
      </c>
      <c r="E206" s="208" t="str">
        <f>IF('TN-Liste'!B245=0,"TN-Geb. für","TN-Geb. für"&amp;" "&amp;'TN-Liste'!C245&amp;" "&amp;'TN-Liste'!B245)</f>
        <v xml:space="preserve">TN-Geb. für  </v>
      </c>
      <c r="F206" s="196"/>
      <c r="G206" s="190"/>
    </row>
    <row r="207" spans="1:7" ht="15" hidden="1" customHeight="1" x14ac:dyDescent="0.25">
      <c r="A207" s="206">
        <v>199</v>
      </c>
      <c r="B207" s="195"/>
      <c r="C207" s="207"/>
      <c r="D207" s="197" t="str">
        <f>IF('TN-Liste'!B246="","",'TN-Liste'!C246&amp;" "&amp;'TN-Liste'!B246)</f>
        <v/>
      </c>
      <c r="E207" s="208" t="str">
        <f>IF('TN-Liste'!B246=0,"TN-Geb. für","TN-Geb. für"&amp;" "&amp;'TN-Liste'!C246&amp;" "&amp;'TN-Liste'!B246)</f>
        <v xml:space="preserve">TN-Geb. für  </v>
      </c>
      <c r="F207" s="196"/>
      <c r="G207" s="190"/>
    </row>
    <row r="208" spans="1:7" ht="15" hidden="1" customHeight="1" x14ac:dyDescent="0.25">
      <c r="A208" s="206">
        <v>200</v>
      </c>
      <c r="B208" s="195"/>
      <c r="C208" s="207"/>
      <c r="D208" s="197" t="str">
        <f>IF('TN-Liste'!B247="","",'TN-Liste'!C247&amp;" "&amp;'TN-Liste'!B247)</f>
        <v/>
      </c>
      <c r="E208" s="208" t="str">
        <f>IF('TN-Liste'!B247=0,"TN-Geb. für","TN-Geb. für"&amp;" "&amp;'TN-Liste'!C247&amp;" "&amp;'TN-Liste'!B247)</f>
        <v xml:space="preserve">TN-Geb. für  </v>
      </c>
      <c r="F208" s="196"/>
      <c r="G208" s="190"/>
    </row>
    <row r="209" spans="1:7" ht="15" hidden="1" customHeight="1" x14ac:dyDescent="0.25">
      <c r="A209" s="206">
        <v>201</v>
      </c>
      <c r="B209" s="195"/>
      <c r="C209" s="207"/>
      <c r="D209" s="197" t="str">
        <f>IF('TN-Liste'!B248="","",'TN-Liste'!C248&amp;" "&amp;'TN-Liste'!B248)</f>
        <v/>
      </c>
      <c r="E209" s="208" t="str">
        <f>IF('TN-Liste'!B248=0,"TN-Geb. für","TN-Geb. für"&amp;" "&amp;'TN-Liste'!C248&amp;" "&amp;'TN-Liste'!B248)</f>
        <v xml:space="preserve">TN-Geb. für  </v>
      </c>
      <c r="F209" s="196"/>
      <c r="G209" s="190"/>
    </row>
    <row r="210" spans="1:7" ht="15" hidden="1" customHeight="1" x14ac:dyDescent="0.25">
      <c r="A210" s="206">
        <v>202</v>
      </c>
      <c r="B210" s="195"/>
      <c r="C210" s="207"/>
      <c r="D210" s="197" t="str">
        <f>IF('TN-Liste'!B249="","",'TN-Liste'!C249&amp;" "&amp;'TN-Liste'!B249)</f>
        <v/>
      </c>
      <c r="E210" s="208" t="str">
        <f>IF('TN-Liste'!B249=0,"TN-Geb. für","TN-Geb. für"&amp;" "&amp;'TN-Liste'!C249&amp;" "&amp;'TN-Liste'!B249)</f>
        <v xml:space="preserve">TN-Geb. für  </v>
      </c>
      <c r="F210" s="196"/>
      <c r="G210" s="190"/>
    </row>
    <row r="211" spans="1:7" ht="15" hidden="1" customHeight="1" x14ac:dyDescent="0.25">
      <c r="A211" s="206">
        <v>203</v>
      </c>
      <c r="B211" s="195"/>
      <c r="C211" s="207"/>
      <c r="D211" s="197" t="str">
        <f>IF('TN-Liste'!B250="","",'TN-Liste'!C250&amp;" "&amp;'TN-Liste'!B250)</f>
        <v/>
      </c>
      <c r="E211" s="208" t="str">
        <f>IF('TN-Liste'!B250=0,"TN-Geb. für","TN-Geb. für"&amp;" "&amp;'TN-Liste'!C250&amp;" "&amp;'TN-Liste'!B250)</f>
        <v xml:space="preserve">TN-Geb. für  </v>
      </c>
      <c r="F211" s="196"/>
      <c r="G211" s="190"/>
    </row>
    <row r="212" spans="1:7" ht="15" hidden="1" customHeight="1" x14ac:dyDescent="0.25">
      <c r="A212" s="206">
        <v>204</v>
      </c>
      <c r="B212" s="195"/>
      <c r="C212" s="207"/>
      <c r="D212" s="197" t="str">
        <f>IF('TN-Liste'!B251="","",'TN-Liste'!C251&amp;" "&amp;'TN-Liste'!B251)</f>
        <v/>
      </c>
      <c r="E212" s="208" t="str">
        <f>IF('TN-Liste'!B251=0,"TN-Geb. für","TN-Geb. für"&amp;" "&amp;'TN-Liste'!C251&amp;" "&amp;'TN-Liste'!B251)</f>
        <v xml:space="preserve">TN-Geb. für  </v>
      </c>
      <c r="F212" s="196"/>
      <c r="G212" s="190"/>
    </row>
    <row r="213" spans="1:7" ht="15" hidden="1" customHeight="1" x14ac:dyDescent="0.25">
      <c r="A213" s="206">
        <v>205</v>
      </c>
      <c r="B213" s="195"/>
      <c r="C213" s="207"/>
      <c r="D213" s="197" t="str">
        <f>IF('TN-Liste'!B252="","",'TN-Liste'!C252&amp;" "&amp;'TN-Liste'!B252)</f>
        <v/>
      </c>
      <c r="E213" s="208" t="str">
        <f>IF('TN-Liste'!B252=0,"TN-Geb. für","TN-Geb. für"&amp;" "&amp;'TN-Liste'!C252&amp;" "&amp;'TN-Liste'!B252)</f>
        <v xml:space="preserve">TN-Geb. für  </v>
      </c>
      <c r="F213" s="196"/>
      <c r="G213" s="190"/>
    </row>
    <row r="214" spans="1:7" ht="15" hidden="1" customHeight="1" x14ac:dyDescent="0.25">
      <c r="A214" s="206">
        <v>206</v>
      </c>
      <c r="B214" s="195"/>
      <c r="C214" s="207"/>
      <c r="D214" s="197" t="str">
        <f>IF('TN-Liste'!B253="","",'TN-Liste'!C253&amp;" "&amp;'TN-Liste'!B253)</f>
        <v/>
      </c>
      <c r="E214" s="208" t="str">
        <f>IF('TN-Liste'!B253=0,"TN-Geb. für","TN-Geb. für"&amp;" "&amp;'TN-Liste'!C253&amp;" "&amp;'TN-Liste'!B253)</f>
        <v xml:space="preserve">TN-Geb. für  </v>
      </c>
      <c r="F214" s="196"/>
      <c r="G214" s="190"/>
    </row>
    <row r="215" spans="1:7" ht="15" hidden="1" customHeight="1" x14ac:dyDescent="0.25">
      <c r="A215" s="206">
        <v>207</v>
      </c>
      <c r="B215" s="195"/>
      <c r="C215" s="207"/>
      <c r="D215" s="197" t="str">
        <f>IF('TN-Liste'!B254="","",'TN-Liste'!C254&amp;" "&amp;'TN-Liste'!B254)</f>
        <v/>
      </c>
      <c r="E215" s="208" t="str">
        <f>IF('TN-Liste'!B254=0,"TN-Geb. für","TN-Geb. für"&amp;" "&amp;'TN-Liste'!C254&amp;" "&amp;'TN-Liste'!B254)</f>
        <v xml:space="preserve">TN-Geb. für  </v>
      </c>
      <c r="F215" s="196"/>
      <c r="G215" s="190"/>
    </row>
    <row r="216" spans="1:7" ht="15" hidden="1" customHeight="1" x14ac:dyDescent="0.25">
      <c r="A216" s="206">
        <v>208</v>
      </c>
      <c r="B216" s="195"/>
      <c r="C216" s="207"/>
      <c r="D216" s="197" t="str">
        <f>IF('TN-Liste'!B255="","",'TN-Liste'!C255&amp;" "&amp;'TN-Liste'!B255)</f>
        <v/>
      </c>
      <c r="E216" s="208" t="str">
        <f>IF('TN-Liste'!B255=0,"TN-Geb. für","TN-Geb. für"&amp;" "&amp;'TN-Liste'!C255&amp;" "&amp;'TN-Liste'!B255)</f>
        <v xml:space="preserve">TN-Geb. für  </v>
      </c>
      <c r="F216" s="196"/>
      <c r="G216" s="190"/>
    </row>
    <row r="217" spans="1:7" ht="15" hidden="1" customHeight="1" x14ac:dyDescent="0.25">
      <c r="A217" s="206">
        <v>209</v>
      </c>
      <c r="B217" s="195"/>
      <c r="C217" s="207"/>
      <c r="D217" s="197" t="str">
        <f>IF('TN-Liste'!B256="","",'TN-Liste'!C256&amp;" "&amp;'TN-Liste'!B256)</f>
        <v/>
      </c>
      <c r="E217" s="208" t="str">
        <f>IF('TN-Liste'!B256=0,"TN-Geb. für","TN-Geb. für"&amp;" "&amp;'TN-Liste'!C256&amp;" "&amp;'TN-Liste'!B256)</f>
        <v xml:space="preserve">TN-Geb. für  </v>
      </c>
      <c r="F217" s="196"/>
      <c r="G217" s="190"/>
    </row>
    <row r="218" spans="1:7" ht="15" hidden="1" customHeight="1" x14ac:dyDescent="0.25">
      <c r="A218" s="206">
        <v>210</v>
      </c>
      <c r="B218" s="195"/>
      <c r="C218" s="207"/>
      <c r="D218" s="197" t="str">
        <f>IF('TN-Liste'!B257="","",'TN-Liste'!C257&amp;" "&amp;'TN-Liste'!B257)</f>
        <v/>
      </c>
      <c r="E218" s="208" t="str">
        <f>IF('TN-Liste'!B257=0,"TN-Geb. für","TN-Geb. für"&amp;" "&amp;'TN-Liste'!C257&amp;" "&amp;'TN-Liste'!B257)</f>
        <v xml:space="preserve">TN-Geb. für  </v>
      </c>
      <c r="F218" s="196"/>
      <c r="G218" s="190"/>
    </row>
    <row r="219" spans="1:7" ht="15" hidden="1" customHeight="1" x14ac:dyDescent="0.25">
      <c r="A219" s="206">
        <v>211</v>
      </c>
      <c r="B219" s="195"/>
      <c r="C219" s="207"/>
      <c r="D219" s="197" t="str">
        <f>IF('TN-Liste'!B258="","",'TN-Liste'!C258&amp;" "&amp;'TN-Liste'!B258)</f>
        <v/>
      </c>
      <c r="E219" s="208" t="str">
        <f>IF('TN-Liste'!B258=0,"TN-Geb. für","TN-Geb. für"&amp;" "&amp;'TN-Liste'!C258&amp;" "&amp;'TN-Liste'!B258)</f>
        <v xml:space="preserve">TN-Geb. für  </v>
      </c>
      <c r="F219" s="196"/>
      <c r="G219" s="190"/>
    </row>
    <row r="220" spans="1:7" ht="15" hidden="1" customHeight="1" x14ac:dyDescent="0.25">
      <c r="A220" s="206">
        <v>212</v>
      </c>
      <c r="B220" s="195"/>
      <c r="C220" s="207"/>
      <c r="D220" s="197" t="str">
        <f>IF('TN-Liste'!B259="","",'TN-Liste'!C259&amp;" "&amp;'TN-Liste'!B259)</f>
        <v/>
      </c>
      <c r="E220" s="208" t="str">
        <f>IF('TN-Liste'!B259=0,"TN-Geb. für","TN-Geb. für"&amp;" "&amp;'TN-Liste'!C259&amp;" "&amp;'TN-Liste'!B259)</f>
        <v xml:space="preserve">TN-Geb. für  </v>
      </c>
      <c r="F220" s="196"/>
      <c r="G220" s="190"/>
    </row>
    <row r="221" spans="1:7" ht="15" hidden="1" customHeight="1" x14ac:dyDescent="0.25">
      <c r="A221" s="206">
        <v>213</v>
      </c>
      <c r="B221" s="195"/>
      <c r="C221" s="207"/>
      <c r="D221" s="197" t="str">
        <f>IF('TN-Liste'!B260="","",'TN-Liste'!C260&amp;" "&amp;'TN-Liste'!B260)</f>
        <v/>
      </c>
      <c r="E221" s="208" t="str">
        <f>IF('TN-Liste'!B260=0,"TN-Geb. für","TN-Geb. für"&amp;" "&amp;'TN-Liste'!C260&amp;" "&amp;'TN-Liste'!B260)</f>
        <v xml:space="preserve">TN-Geb. für  </v>
      </c>
      <c r="F221" s="196"/>
      <c r="G221" s="190"/>
    </row>
    <row r="222" spans="1:7" ht="15" hidden="1" customHeight="1" x14ac:dyDescent="0.25">
      <c r="A222" s="206">
        <v>214</v>
      </c>
      <c r="B222" s="195"/>
      <c r="C222" s="207"/>
      <c r="D222" s="197" t="str">
        <f>IF('TN-Liste'!B261="","",'TN-Liste'!C261&amp;" "&amp;'TN-Liste'!B261)</f>
        <v/>
      </c>
      <c r="E222" s="208" t="str">
        <f>IF('TN-Liste'!B261=0,"TN-Geb. für","TN-Geb. für"&amp;" "&amp;'TN-Liste'!C261&amp;" "&amp;'TN-Liste'!B261)</f>
        <v xml:space="preserve">TN-Geb. für  </v>
      </c>
      <c r="F222" s="196"/>
      <c r="G222" s="190"/>
    </row>
    <row r="223" spans="1:7" ht="15" hidden="1" customHeight="1" x14ac:dyDescent="0.25">
      <c r="A223" s="206">
        <v>215</v>
      </c>
      <c r="B223" s="195"/>
      <c r="C223" s="207"/>
      <c r="D223" s="197" t="str">
        <f>IF('TN-Liste'!B262="","",'TN-Liste'!C262&amp;" "&amp;'TN-Liste'!B262)</f>
        <v/>
      </c>
      <c r="E223" s="208" t="str">
        <f>IF('TN-Liste'!B262=0,"TN-Geb. für","TN-Geb. für"&amp;" "&amp;'TN-Liste'!C262&amp;" "&amp;'TN-Liste'!B262)</f>
        <v xml:space="preserve">TN-Geb. für  </v>
      </c>
      <c r="F223" s="196"/>
      <c r="G223" s="190"/>
    </row>
    <row r="224" spans="1:7" ht="15" hidden="1" customHeight="1" x14ac:dyDescent="0.25">
      <c r="A224" s="206">
        <v>216</v>
      </c>
      <c r="B224" s="195"/>
      <c r="C224" s="207"/>
      <c r="D224" s="197" t="str">
        <f>IF('TN-Liste'!B263="","",'TN-Liste'!C263&amp;" "&amp;'TN-Liste'!B263)</f>
        <v/>
      </c>
      <c r="E224" s="208" t="str">
        <f>IF('TN-Liste'!B263=0,"TN-Geb. für","TN-Geb. für"&amp;" "&amp;'TN-Liste'!C263&amp;" "&amp;'TN-Liste'!B263)</f>
        <v xml:space="preserve">TN-Geb. für  </v>
      </c>
      <c r="F224" s="196"/>
      <c r="G224" s="190"/>
    </row>
    <row r="225" spans="1:7" ht="15" hidden="1" customHeight="1" x14ac:dyDescent="0.25">
      <c r="A225" s="206">
        <v>217</v>
      </c>
      <c r="B225" s="195"/>
      <c r="C225" s="207"/>
      <c r="D225" s="197" t="str">
        <f>IF('TN-Liste'!B264="","",'TN-Liste'!C264&amp;" "&amp;'TN-Liste'!B264)</f>
        <v/>
      </c>
      <c r="E225" s="208" t="str">
        <f>IF('TN-Liste'!B264=0,"TN-Geb. für","TN-Geb. für"&amp;" "&amp;'TN-Liste'!C264&amp;" "&amp;'TN-Liste'!B264)</f>
        <v xml:space="preserve">TN-Geb. für  </v>
      </c>
      <c r="F225" s="196"/>
      <c r="G225" s="190"/>
    </row>
    <row r="226" spans="1:7" ht="15" hidden="1" customHeight="1" x14ac:dyDescent="0.25">
      <c r="A226" s="206">
        <v>218</v>
      </c>
      <c r="B226" s="195"/>
      <c r="C226" s="207"/>
      <c r="D226" s="197" t="str">
        <f>IF('TN-Liste'!B265="","",'TN-Liste'!C265&amp;" "&amp;'TN-Liste'!B265)</f>
        <v/>
      </c>
      <c r="E226" s="208" t="str">
        <f>IF('TN-Liste'!B265=0,"TN-Geb. für","TN-Geb. für"&amp;" "&amp;'TN-Liste'!C265&amp;" "&amp;'TN-Liste'!B265)</f>
        <v xml:space="preserve">TN-Geb. für  </v>
      </c>
      <c r="F226" s="196"/>
      <c r="G226" s="190"/>
    </row>
    <row r="227" spans="1:7" ht="15" hidden="1" customHeight="1" x14ac:dyDescent="0.25">
      <c r="A227" s="206">
        <v>219</v>
      </c>
      <c r="B227" s="195"/>
      <c r="C227" s="207"/>
      <c r="D227" s="197" t="str">
        <f>IF('TN-Liste'!B266="","",'TN-Liste'!C266&amp;" "&amp;'TN-Liste'!B266)</f>
        <v/>
      </c>
      <c r="E227" s="208" t="str">
        <f>IF('TN-Liste'!B266=0,"TN-Geb. für","TN-Geb. für"&amp;" "&amp;'TN-Liste'!C266&amp;" "&amp;'TN-Liste'!B266)</f>
        <v xml:space="preserve">TN-Geb. für  </v>
      </c>
      <c r="F227" s="196"/>
      <c r="G227" s="190"/>
    </row>
    <row r="228" spans="1:7" ht="15" hidden="1" customHeight="1" x14ac:dyDescent="0.25">
      <c r="A228" s="206">
        <v>220</v>
      </c>
      <c r="B228" s="195"/>
      <c r="C228" s="207"/>
      <c r="D228" s="197" t="str">
        <f>IF('TN-Liste'!B267="","",'TN-Liste'!C267&amp;" "&amp;'TN-Liste'!B267)</f>
        <v/>
      </c>
      <c r="E228" s="208" t="str">
        <f>IF('TN-Liste'!B267=0,"TN-Geb. für","TN-Geb. für"&amp;" "&amp;'TN-Liste'!C267&amp;" "&amp;'TN-Liste'!B267)</f>
        <v xml:space="preserve">TN-Geb. für  </v>
      </c>
      <c r="F228" s="196"/>
      <c r="G228" s="190"/>
    </row>
    <row r="229" spans="1:7" ht="15" hidden="1" customHeight="1" x14ac:dyDescent="0.25">
      <c r="A229" s="206">
        <v>221</v>
      </c>
      <c r="B229" s="195"/>
      <c r="C229" s="207"/>
      <c r="D229" s="197" t="str">
        <f>IF('TN-Liste'!B268="","",'TN-Liste'!C268&amp;" "&amp;'TN-Liste'!B268)</f>
        <v/>
      </c>
      <c r="E229" s="208" t="str">
        <f>IF('TN-Liste'!B268=0,"TN-Geb. für","TN-Geb. für"&amp;" "&amp;'TN-Liste'!C268&amp;" "&amp;'TN-Liste'!B268)</f>
        <v xml:space="preserve">TN-Geb. für  </v>
      </c>
      <c r="F229" s="196"/>
      <c r="G229" s="190"/>
    </row>
    <row r="230" spans="1:7" ht="15" hidden="1" customHeight="1" x14ac:dyDescent="0.25">
      <c r="A230" s="206">
        <v>222</v>
      </c>
      <c r="B230" s="195"/>
      <c r="C230" s="207"/>
      <c r="D230" s="197" t="str">
        <f>IF('TN-Liste'!B269="","",'TN-Liste'!C269&amp;" "&amp;'TN-Liste'!B269)</f>
        <v/>
      </c>
      <c r="E230" s="208" t="str">
        <f>IF('TN-Liste'!B269=0,"TN-Geb. für","TN-Geb. für"&amp;" "&amp;'TN-Liste'!C269&amp;" "&amp;'TN-Liste'!B269)</f>
        <v xml:space="preserve">TN-Geb. für  </v>
      </c>
      <c r="F230" s="196"/>
      <c r="G230" s="190"/>
    </row>
    <row r="231" spans="1:7" ht="15" hidden="1" customHeight="1" x14ac:dyDescent="0.25">
      <c r="A231" s="206">
        <v>223</v>
      </c>
      <c r="B231" s="195"/>
      <c r="C231" s="207"/>
      <c r="D231" s="197" t="str">
        <f>IF('TN-Liste'!B270="","",'TN-Liste'!C270&amp;" "&amp;'TN-Liste'!B270)</f>
        <v/>
      </c>
      <c r="E231" s="208" t="str">
        <f>IF('TN-Liste'!B270=0,"TN-Geb. für","TN-Geb. für"&amp;" "&amp;'TN-Liste'!C270&amp;" "&amp;'TN-Liste'!B270)</f>
        <v xml:space="preserve">TN-Geb. für  </v>
      </c>
      <c r="F231" s="196"/>
      <c r="G231" s="190"/>
    </row>
    <row r="232" spans="1:7" ht="15" hidden="1" customHeight="1" x14ac:dyDescent="0.25">
      <c r="A232" s="206">
        <v>224</v>
      </c>
      <c r="B232" s="195"/>
      <c r="C232" s="207"/>
      <c r="D232" s="197" t="str">
        <f>IF('TN-Liste'!B271="","",'TN-Liste'!C271&amp;" "&amp;'TN-Liste'!B271)</f>
        <v/>
      </c>
      <c r="E232" s="208" t="str">
        <f>IF('TN-Liste'!B271=0,"TN-Geb. für","TN-Geb. für"&amp;" "&amp;'TN-Liste'!C271&amp;" "&amp;'TN-Liste'!B271)</f>
        <v xml:space="preserve">TN-Geb. für  </v>
      </c>
      <c r="F232" s="196"/>
      <c r="G232" s="190"/>
    </row>
    <row r="233" spans="1:7" ht="15" hidden="1" customHeight="1" x14ac:dyDescent="0.25">
      <c r="A233" s="206">
        <v>225</v>
      </c>
      <c r="B233" s="195"/>
      <c r="C233" s="207"/>
      <c r="D233" s="197" t="str">
        <f>IF('TN-Liste'!B272="","",'TN-Liste'!C272&amp;" "&amp;'TN-Liste'!B272)</f>
        <v/>
      </c>
      <c r="E233" s="208" t="str">
        <f>IF('TN-Liste'!B272=0,"TN-Geb. für","TN-Geb. für"&amp;" "&amp;'TN-Liste'!C272&amp;" "&amp;'TN-Liste'!B272)</f>
        <v xml:space="preserve">TN-Geb. für  </v>
      </c>
      <c r="F233" s="196"/>
      <c r="G233" s="190"/>
    </row>
    <row r="234" spans="1:7" ht="15" hidden="1" customHeight="1" x14ac:dyDescent="0.25">
      <c r="A234" s="206">
        <v>226</v>
      </c>
      <c r="B234" s="195"/>
      <c r="C234" s="207"/>
      <c r="D234" s="197" t="str">
        <f>IF('TN-Liste'!B273="","",'TN-Liste'!C273&amp;" "&amp;'TN-Liste'!B273)</f>
        <v/>
      </c>
      <c r="E234" s="208" t="str">
        <f>IF('TN-Liste'!B273=0,"TN-Geb. für","TN-Geb. für"&amp;" "&amp;'TN-Liste'!C273&amp;" "&amp;'TN-Liste'!B273)</f>
        <v xml:space="preserve">TN-Geb. für  </v>
      </c>
      <c r="F234" s="196"/>
      <c r="G234" s="190"/>
    </row>
    <row r="235" spans="1:7" ht="15" hidden="1" customHeight="1" x14ac:dyDescent="0.25">
      <c r="A235" s="206">
        <v>227</v>
      </c>
      <c r="B235" s="195"/>
      <c r="C235" s="207"/>
      <c r="D235" s="197" t="str">
        <f>IF('TN-Liste'!B274="","",'TN-Liste'!C274&amp;" "&amp;'TN-Liste'!B274)</f>
        <v/>
      </c>
      <c r="E235" s="208" t="str">
        <f>IF('TN-Liste'!B274=0,"TN-Geb. für","TN-Geb. für"&amp;" "&amp;'TN-Liste'!C274&amp;" "&amp;'TN-Liste'!B274)</f>
        <v xml:space="preserve">TN-Geb. für  </v>
      </c>
      <c r="F235" s="196"/>
      <c r="G235" s="190"/>
    </row>
    <row r="236" spans="1:7" ht="15" hidden="1" customHeight="1" x14ac:dyDescent="0.25">
      <c r="A236" s="206">
        <v>228</v>
      </c>
      <c r="B236" s="195"/>
      <c r="C236" s="207"/>
      <c r="D236" s="197" t="str">
        <f>IF('TN-Liste'!B275="","",'TN-Liste'!C275&amp;" "&amp;'TN-Liste'!B275)</f>
        <v/>
      </c>
      <c r="E236" s="208" t="str">
        <f>IF('TN-Liste'!B275=0,"TN-Geb. für","TN-Geb. für"&amp;" "&amp;'TN-Liste'!C275&amp;" "&amp;'TN-Liste'!B275)</f>
        <v xml:space="preserve">TN-Geb. für  </v>
      </c>
      <c r="F236" s="196"/>
      <c r="G236" s="190"/>
    </row>
    <row r="237" spans="1:7" ht="15" hidden="1" customHeight="1" x14ac:dyDescent="0.25">
      <c r="A237" s="206">
        <v>229</v>
      </c>
      <c r="B237" s="195"/>
      <c r="C237" s="207"/>
      <c r="D237" s="197" t="str">
        <f>IF('TN-Liste'!B276="","",'TN-Liste'!C276&amp;" "&amp;'TN-Liste'!B276)</f>
        <v/>
      </c>
      <c r="E237" s="208" t="str">
        <f>IF('TN-Liste'!B276=0,"TN-Geb. für","TN-Geb. für"&amp;" "&amp;'TN-Liste'!C276&amp;" "&amp;'TN-Liste'!B276)</f>
        <v xml:space="preserve">TN-Geb. für  </v>
      </c>
      <c r="F237" s="196"/>
      <c r="G237" s="190"/>
    </row>
    <row r="238" spans="1:7" ht="15" hidden="1" customHeight="1" x14ac:dyDescent="0.25">
      <c r="A238" s="206">
        <v>230</v>
      </c>
      <c r="B238" s="195"/>
      <c r="C238" s="207"/>
      <c r="D238" s="197" t="str">
        <f>IF('TN-Liste'!B277="","",'TN-Liste'!C277&amp;" "&amp;'TN-Liste'!B277)</f>
        <v/>
      </c>
      <c r="E238" s="208" t="str">
        <f>IF('TN-Liste'!B277=0,"TN-Geb. für","TN-Geb. für"&amp;" "&amp;'TN-Liste'!C277&amp;" "&amp;'TN-Liste'!B277)</f>
        <v xml:space="preserve">TN-Geb. für  </v>
      </c>
      <c r="F238" s="196"/>
      <c r="G238" s="190"/>
    </row>
    <row r="239" spans="1:7" ht="15" hidden="1" customHeight="1" x14ac:dyDescent="0.25">
      <c r="A239" s="206">
        <v>231</v>
      </c>
      <c r="B239" s="195"/>
      <c r="C239" s="207"/>
      <c r="D239" s="197" t="str">
        <f>IF('TN-Liste'!B278="","",'TN-Liste'!C278&amp;" "&amp;'TN-Liste'!B278)</f>
        <v/>
      </c>
      <c r="E239" s="208" t="str">
        <f>IF('TN-Liste'!B278=0,"TN-Geb. für","TN-Geb. für"&amp;" "&amp;'TN-Liste'!C278&amp;" "&amp;'TN-Liste'!B278)</f>
        <v xml:space="preserve">TN-Geb. für  </v>
      </c>
      <c r="F239" s="196"/>
      <c r="G239" s="190"/>
    </row>
    <row r="240" spans="1:7" ht="15" hidden="1" customHeight="1" x14ac:dyDescent="0.25">
      <c r="A240" s="206">
        <v>232</v>
      </c>
      <c r="B240" s="195"/>
      <c r="C240" s="207"/>
      <c r="D240" s="197" t="str">
        <f>IF('TN-Liste'!B279="","",'TN-Liste'!C279&amp;" "&amp;'TN-Liste'!B279)</f>
        <v/>
      </c>
      <c r="E240" s="208" t="str">
        <f>IF('TN-Liste'!B279=0,"TN-Geb. für","TN-Geb. für"&amp;" "&amp;'TN-Liste'!C279&amp;" "&amp;'TN-Liste'!B279)</f>
        <v xml:space="preserve">TN-Geb. für  </v>
      </c>
      <c r="F240" s="196"/>
      <c r="G240" s="190"/>
    </row>
    <row r="241" spans="1:7" ht="15" hidden="1" customHeight="1" x14ac:dyDescent="0.25">
      <c r="A241" s="206">
        <v>233</v>
      </c>
      <c r="B241" s="195"/>
      <c r="C241" s="207"/>
      <c r="D241" s="197" t="str">
        <f>IF('TN-Liste'!B280="","",'TN-Liste'!C280&amp;" "&amp;'TN-Liste'!B280)</f>
        <v/>
      </c>
      <c r="E241" s="208" t="str">
        <f>IF('TN-Liste'!B280=0,"TN-Geb. für","TN-Geb. für"&amp;" "&amp;'TN-Liste'!C280&amp;" "&amp;'TN-Liste'!B280)</f>
        <v xml:space="preserve">TN-Geb. für  </v>
      </c>
      <c r="F241" s="196"/>
      <c r="G241" s="190"/>
    </row>
    <row r="242" spans="1:7" ht="15" hidden="1" customHeight="1" x14ac:dyDescent="0.25">
      <c r="A242" s="206">
        <v>234</v>
      </c>
      <c r="B242" s="195"/>
      <c r="C242" s="207"/>
      <c r="D242" s="197" t="str">
        <f>IF('TN-Liste'!B281="","",'TN-Liste'!C281&amp;" "&amp;'TN-Liste'!B281)</f>
        <v/>
      </c>
      <c r="E242" s="208" t="str">
        <f>IF('TN-Liste'!B281=0,"TN-Geb. für","TN-Geb. für"&amp;" "&amp;'TN-Liste'!C281&amp;" "&amp;'TN-Liste'!B281)</f>
        <v xml:space="preserve">TN-Geb. für  </v>
      </c>
      <c r="F242" s="196"/>
      <c r="G242" s="190"/>
    </row>
    <row r="243" spans="1:7" ht="15" hidden="1" customHeight="1" x14ac:dyDescent="0.25">
      <c r="A243" s="206">
        <v>235</v>
      </c>
      <c r="B243" s="195"/>
      <c r="C243" s="207"/>
      <c r="D243" s="197" t="str">
        <f>IF('TN-Liste'!B282="","",'TN-Liste'!C282&amp;" "&amp;'TN-Liste'!B282)</f>
        <v/>
      </c>
      <c r="E243" s="208" t="str">
        <f>IF('TN-Liste'!B282=0,"TN-Geb. für","TN-Geb. für"&amp;" "&amp;'TN-Liste'!C282&amp;" "&amp;'TN-Liste'!B282)</f>
        <v xml:space="preserve">TN-Geb. für  </v>
      </c>
      <c r="F243" s="196"/>
      <c r="G243" s="190"/>
    </row>
    <row r="244" spans="1:7" ht="15" hidden="1" customHeight="1" x14ac:dyDescent="0.25">
      <c r="A244" s="206">
        <v>236</v>
      </c>
      <c r="B244" s="195"/>
      <c r="C244" s="207"/>
      <c r="D244" s="197" t="str">
        <f>IF('TN-Liste'!B283="","",'TN-Liste'!C283&amp;" "&amp;'TN-Liste'!B283)</f>
        <v/>
      </c>
      <c r="E244" s="208" t="str">
        <f>IF('TN-Liste'!B283=0,"TN-Geb. für","TN-Geb. für"&amp;" "&amp;'TN-Liste'!C283&amp;" "&amp;'TN-Liste'!B283)</f>
        <v xml:space="preserve">TN-Geb. für  </v>
      </c>
      <c r="F244" s="196"/>
      <c r="G244" s="190"/>
    </row>
    <row r="245" spans="1:7" ht="15" hidden="1" customHeight="1" x14ac:dyDescent="0.25">
      <c r="A245" s="206">
        <v>237</v>
      </c>
      <c r="B245" s="195"/>
      <c r="C245" s="207"/>
      <c r="D245" s="197" t="str">
        <f>IF('TN-Liste'!B284="","",'TN-Liste'!C284&amp;" "&amp;'TN-Liste'!B284)</f>
        <v/>
      </c>
      <c r="E245" s="208" t="str">
        <f>IF('TN-Liste'!B284=0,"TN-Geb. für","TN-Geb. für"&amp;" "&amp;'TN-Liste'!C284&amp;" "&amp;'TN-Liste'!B284)</f>
        <v xml:space="preserve">TN-Geb. für  </v>
      </c>
      <c r="F245" s="196"/>
      <c r="G245" s="190"/>
    </row>
    <row r="246" spans="1:7" ht="15" hidden="1" customHeight="1" x14ac:dyDescent="0.25">
      <c r="A246" s="206">
        <v>238</v>
      </c>
      <c r="B246" s="195"/>
      <c r="C246" s="207"/>
      <c r="D246" s="197" t="str">
        <f>IF('TN-Liste'!B285="","",'TN-Liste'!C285&amp;" "&amp;'TN-Liste'!B285)</f>
        <v/>
      </c>
      <c r="E246" s="208" t="str">
        <f>IF('TN-Liste'!B285=0,"TN-Geb. für","TN-Geb. für"&amp;" "&amp;'TN-Liste'!C285&amp;" "&amp;'TN-Liste'!B285)</f>
        <v xml:space="preserve">TN-Geb. für  </v>
      </c>
      <c r="F246" s="196"/>
      <c r="G246" s="190"/>
    </row>
    <row r="247" spans="1:7" ht="15" hidden="1" customHeight="1" x14ac:dyDescent="0.25">
      <c r="A247" s="206">
        <v>239</v>
      </c>
      <c r="B247" s="195"/>
      <c r="C247" s="207"/>
      <c r="D247" s="197" t="str">
        <f>IF('TN-Liste'!B286="","",'TN-Liste'!C286&amp;" "&amp;'TN-Liste'!B286)</f>
        <v/>
      </c>
      <c r="E247" s="208" t="str">
        <f>IF('TN-Liste'!B286=0,"TN-Geb. für","TN-Geb. für"&amp;" "&amp;'TN-Liste'!C286&amp;" "&amp;'TN-Liste'!B286)</f>
        <v xml:space="preserve">TN-Geb. für  </v>
      </c>
      <c r="F247" s="196"/>
      <c r="G247" s="190"/>
    </row>
    <row r="248" spans="1:7" ht="15" hidden="1" customHeight="1" x14ac:dyDescent="0.25">
      <c r="A248" s="206">
        <v>240</v>
      </c>
      <c r="B248" s="195"/>
      <c r="C248" s="207"/>
      <c r="D248" s="197" t="str">
        <f>IF('TN-Liste'!B287="","",'TN-Liste'!C287&amp;" "&amp;'TN-Liste'!B287)</f>
        <v/>
      </c>
      <c r="E248" s="208" t="str">
        <f>IF('TN-Liste'!B287=0,"TN-Geb. für","TN-Geb. für"&amp;" "&amp;'TN-Liste'!C287&amp;" "&amp;'TN-Liste'!B287)</f>
        <v xml:space="preserve">TN-Geb. für  </v>
      </c>
      <c r="F248" s="196"/>
      <c r="G248" s="190"/>
    </row>
    <row r="249" spans="1:7" ht="15" hidden="1" customHeight="1" x14ac:dyDescent="0.25">
      <c r="A249" s="206">
        <v>241</v>
      </c>
      <c r="B249" s="195"/>
      <c r="C249" s="207"/>
      <c r="D249" s="197" t="str">
        <f>IF('TN-Liste'!B288="","",'TN-Liste'!C288&amp;" "&amp;'TN-Liste'!B288)</f>
        <v/>
      </c>
      <c r="E249" s="208" t="str">
        <f>IF('TN-Liste'!B288=0,"TN-Geb. für","TN-Geb. für"&amp;" "&amp;'TN-Liste'!C288&amp;" "&amp;'TN-Liste'!B288)</f>
        <v xml:space="preserve">TN-Geb. für  </v>
      </c>
      <c r="F249" s="196"/>
      <c r="G249" s="190"/>
    </row>
    <row r="250" spans="1:7" ht="15" hidden="1" customHeight="1" x14ac:dyDescent="0.25">
      <c r="A250" s="206">
        <v>242</v>
      </c>
      <c r="B250" s="195"/>
      <c r="C250" s="207"/>
      <c r="D250" s="197" t="str">
        <f>IF('TN-Liste'!B289="","",'TN-Liste'!C289&amp;" "&amp;'TN-Liste'!B289)</f>
        <v/>
      </c>
      <c r="E250" s="208" t="str">
        <f>IF('TN-Liste'!B289=0,"TN-Geb. für","TN-Geb. für"&amp;" "&amp;'TN-Liste'!C289&amp;" "&amp;'TN-Liste'!B289)</f>
        <v xml:space="preserve">TN-Geb. für  </v>
      </c>
      <c r="F250" s="196"/>
      <c r="G250" s="190"/>
    </row>
    <row r="251" spans="1:7" ht="15" hidden="1" customHeight="1" x14ac:dyDescent="0.25">
      <c r="A251" s="206">
        <v>243</v>
      </c>
      <c r="B251" s="195"/>
      <c r="C251" s="207"/>
      <c r="D251" s="197" t="str">
        <f>IF('TN-Liste'!B290="","",'TN-Liste'!C290&amp;" "&amp;'TN-Liste'!B290)</f>
        <v/>
      </c>
      <c r="E251" s="208" t="str">
        <f>IF('TN-Liste'!B290=0,"TN-Geb. für","TN-Geb. für"&amp;" "&amp;'TN-Liste'!C290&amp;" "&amp;'TN-Liste'!B290)</f>
        <v xml:space="preserve">TN-Geb. für  </v>
      </c>
      <c r="F251" s="196"/>
      <c r="G251" s="190"/>
    </row>
    <row r="252" spans="1:7" ht="15" hidden="1" customHeight="1" x14ac:dyDescent="0.25">
      <c r="A252" s="206">
        <v>244</v>
      </c>
      <c r="B252" s="195"/>
      <c r="C252" s="207"/>
      <c r="D252" s="197" t="str">
        <f>IF('TN-Liste'!B291="","",'TN-Liste'!C291&amp;" "&amp;'TN-Liste'!B291)</f>
        <v/>
      </c>
      <c r="E252" s="208" t="str">
        <f>IF('TN-Liste'!B291=0,"TN-Geb. für","TN-Geb. für"&amp;" "&amp;'TN-Liste'!C291&amp;" "&amp;'TN-Liste'!B291)</f>
        <v xml:space="preserve">TN-Geb. für  </v>
      </c>
      <c r="F252" s="196"/>
      <c r="G252" s="190"/>
    </row>
    <row r="253" spans="1:7" ht="15" hidden="1" customHeight="1" x14ac:dyDescent="0.25">
      <c r="A253" s="206">
        <v>245</v>
      </c>
      <c r="B253" s="195"/>
      <c r="C253" s="207"/>
      <c r="D253" s="197" t="str">
        <f>IF('TN-Liste'!B292="","",'TN-Liste'!C292&amp;" "&amp;'TN-Liste'!B292)</f>
        <v/>
      </c>
      <c r="E253" s="208" t="str">
        <f>IF('TN-Liste'!B292=0,"TN-Geb. für","TN-Geb. für"&amp;" "&amp;'TN-Liste'!C292&amp;" "&amp;'TN-Liste'!B292)</f>
        <v xml:space="preserve">TN-Geb. für  </v>
      </c>
      <c r="F253" s="196"/>
      <c r="G253" s="190"/>
    </row>
    <row r="254" spans="1:7" ht="15" hidden="1" customHeight="1" x14ac:dyDescent="0.25">
      <c r="A254" s="206">
        <v>246</v>
      </c>
      <c r="B254" s="195"/>
      <c r="C254" s="207"/>
      <c r="D254" s="197" t="str">
        <f>IF('TN-Liste'!B293="","",'TN-Liste'!C293&amp;" "&amp;'TN-Liste'!B293)</f>
        <v/>
      </c>
      <c r="E254" s="208" t="str">
        <f>IF('TN-Liste'!B293=0,"TN-Geb. für","TN-Geb. für"&amp;" "&amp;'TN-Liste'!C293&amp;" "&amp;'TN-Liste'!B293)</f>
        <v xml:space="preserve">TN-Geb. für  </v>
      </c>
      <c r="F254" s="196"/>
      <c r="G254" s="190"/>
    </row>
    <row r="255" spans="1:7" ht="15" hidden="1" customHeight="1" x14ac:dyDescent="0.25">
      <c r="A255" s="206">
        <v>247</v>
      </c>
      <c r="B255" s="195"/>
      <c r="C255" s="207"/>
      <c r="D255" s="197" t="str">
        <f>IF('TN-Liste'!B294="","",'TN-Liste'!C294&amp;" "&amp;'TN-Liste'!B294)</f>
        <v/>
      </c>
      <c r="E255" s="208" t="str">
        <f>IF('TN-Liste'!B294=0,"TN-Geb. für","TN-Geb. für"&amp;" "&amp;'TN-Liste'!C294&amp;" "&amp;'TN-Liste'!B294)</f>
        <v xml:space="preserve">TN-Geb. für  </v>
      </c>
      <c r="F255" s="196"/>
      <c r="G255" s="190"/>
    </row>
    <row r="256" spans="1:7" ht="15" hidden="1" customHeight="1" x14ac:dyDescent="0.25">
      <c r="A256" s="206">
        <v>248</v>
      </c>
      <c r="B256" s="195"/>
      <c r="C256" s="207"/>
      <c r="D256" s="197" t="str">
        <f>IF('TN-Liste'!B295="","",'TN-Liste'!C295&amp;" "&amp;'TN-Liste'!B295)</f>
        <v/>
      </c>
      <c r="E256" s="208" t="str">
        <f>IF('TN-Liste'!B295=0,"TN-Geb. für","TN-Geb. für"&amp;" "&amp;'TN-Liste'!C295&amp;" "&amp;'TN-Liste'!B295)</f>
        <v xml:space="preserve">TN-Geb. für  </v>
      </c>
      <c r="F256" s="196"/>
      <c r="G256" s="190"/>
    </row>
    <row r="257" spans="1:7" ht="15" hidden="1" customHeight="1" x14ac:dyDescent="0.25">
      <c r="A257" s="206">
        <v>249</v>
      </c>
      <c r="B257" s="195"/>
      <c r="C257" s="207"/>
      <c r="D257" s="197" t="str">
        <f>IF('TN-Liste'!B296="","",'TN-Liste'!C296&amp;" "&amp;'TN-Liste'!B296)</f>
        <v/>
      </c>
      <c r="E257" s="208" t="str">
        <f>IF('TN-Liste'!B296=0,"TN-Geb. für","TN-Geb. für"&amp;" "&amp;'TN-Liste'!C296&amp;" "&amp;'TN-Liste'!B296)</f>
        <v xml:space="preserve">TN-Geb. für  </v>
      </c>
      <c r="F257" s="196"/>
      <c r="G257" s="190"/>
    </row>
    <row r="258" spans="1:7" ht="15" hidden="1" customHeight="1" x14ac:dyDescent="0.25">
      <c r="A258" s="206">
        <v>250</v>
      </c>
      <c r="B258" s="195"/>
      <c r="C258" s="207"/>
      <c r="D258" s="197" t="str">
        <f>IF('TN-Liste'!B297="","",'TN-Liste'!C297&amp;" "&amp;'TN-Liste'!B297)</f>
        <v>0 0</v>
      </c>
      <c r="E258" s="208" t="str">
        <f>IF('TN-Liste'!B297=0,"TN-Geb. für","TN-Geb. für"&amp;" "&amp;'TN-Liste'!C297&amp;" "&amp;'TN-Liste'!B297)</f>
        <v>TN-Geb. für</v>
      </c>
      <c r="F258" s="196"/>
      <c r="G258" s="190"/>
    </row>
    <row r="259" spans="1:7" ht="15" customHeight="1" x14ac:dyDescent="0.25">
      <c r="A259" s="206"/>
      <c r="B259" s="195"/>
      <c r="C259" s="207"/>
      <c r="D259" s="195"/>
      <c r="E259" s="197"/>
      <c r="F259" s="196"/>
      <c r="G259" s="190"/>
    </row>
    <row r="260" spans="1:7" ht="15" customHeight="1" x14ac:dyDescent="0.25">
      <c r="A260" s="209"/>
      <c r="B260" s="195"/>
      <c r="C260" s="207"/>
      <c r="D260" s="195"/>
      <c r="E260" s="197"/>
      <c r="F260" s="196"/>
      <c r="G260" s="190"/>
    </row>
    <row r="261" spans="1:7" ht="15" customHeight="1" x14ac:dyDescent="0.25">
      <c r="A261" s="209"/>
      <c r="B261" s="197" t="s">
        <v>3945</v>
      </c>
      <c r="C261" s="197"/>
      <c r="D261" s="197"/>
      <c r="E261" s="197"/>
      <c r="F261" s="199">
        <f>SUM(F9:F260)</f>
        <v>0</v>
      </c>
      <c r="G261" s="190"/>
    </row>
    <row r="262" spans="1:7" ht="15" customHeight="1" x14ac:dyDescent="0.25">
      <c r="A262" s="209"/>
      <c r="B262" s="210"/>
      <c r="C262" s="210"/>
      <c r="D262" s="211" t="s">
        <v>3949</v>
      </c>
      <c r="E262" s="210"/>
      <c r="F262" s="212"/>
      <c r="G262" s="190"/>
    </row>
    <row r="263" spans="1:7" ht="15" customHeight="1" x14ac:dyDescent="0.25">
      <c r="A263" s="209"/>
      <c r="B263" s="194" t="s">
        <v>3941</v>
      </c>
      <c r="C263" s="194" t="s">
        <v>3942</v>
      </c>
      <c r="D263" s="194" t="s">
        <v>3947</v>
      </c>
      <c r="E263" s="194" t="s">
        <v>3944</v>
      </c>
      <c r="F263" s="194" t="s">
        <v>2736</v>
      </c>
      <c r="G263" s="190"/>
    </row>
    <row r="264" spans="1:7" ht="15" customHeight="1" x14ac:dyDescent="0.25">
      <c r="A264" s="209"/>
      <c r="B264" s="419" t="s">
        <v>3950</v>
      </c>
      <c r="C264" s="420"/>
      <c r="D264" s="420"/>
      <c r="E264" s="420"/>
      <c r="F264" s="421"/>
      <c r="G264" s="190"/>
    </row>
    <row r="265" spans="1:7" ht="15" customHeight="1" x14ac:dyDescent="0.25">
      <c r="A265" s="209"/>
      <c r="B265" s="195"/>
      <c r="C265" s="207"/>
      <c r="D265" s="195"/>
      <c r="E265" s="195"/>
      <c r="F265" s="196"/>
      <c r="G265" s="190"/>
    </row>
    <row r="266" spans="1:7" ht="15" customHeight="1" x14ac:dyDescent="0.25">
      <c r="A266" s="209"/>
      <c r="B266" s="195"/>
      <c r="C266" s="207"/>
      <c r="D266" s="195"/>
      <c r="E266" s="195"/>
      <c r="F266" s="196"/>
      <c r="G266" s="190"/>
    </row>
    <row r="267" spans="1:7" ht="15" customHeight="1" x14ac:dyDescent="0.25">
      <c r="A267" s="209"/>
      <c r="B267" s="195"/>
      <c r="C267" s="207"/>
      <c r="D267" s="195"/>
      <c r="E267" s="195"/>
      <c r="F267" s="196"/>
      <c r="G267" s="190"/>
    </row>
    <row r="268" spans="1:7" ht="15" customHeight="1" x14ac:dyDescent="0.25">
      <c r="A268" s="209"/>
      <c r="B268" s="197" t="s">
        <v>3945</v>
      </c>
      <c r="C268" s="197"/>
      <c r="D268" s="197"/>
      <c r="E268" s="197"/>
      <c r="F268" s="199">
        <f>SUM(F265:F267)</f>
        <v>0</v>
      </c>
      <c r="G268" s="190"/>
    </row>
    <row r="269" spans="1:7" ht="15" customHeight="1" x14ac:dyDescent="0.25">
      <c r="A269" s="213"/>
      <c r="B269" s="201"/>
      <c r="C269" s="201"/>
      <c r="D269" s="201"/>
      <c r="E269" s="201"/>
      <c r="F269" s="214"/>
      <c r="G269" s="190"/>
    </row>
    <row r="270" spans="1:7" ht="15" customHeight="1" x14ac:dyDescent="0.25">
      <c r="A270" s="209"/>
      <c r="B270" s="200"/>
      <c r="C270" s="201"/>
      <c r="D270" s="215"/>
      <c r="E270" s="194" t="s">
        <v>2744</v>
      </c>
      <c r="F270" s="198">
        <f>F261+F268</f>
        <v>0</v>
      </c>
      <c r="G270" s="190"/>
    </row>
    <row r="271" spans="1:7" x14ac:dyDescent="0.25">
      <c r="A271" s="216"/>
      <c r="B271" s="190"/>
      <c r="C271" s="190"/>
      <c r="D271" s="190"/>
      <c r="E271" s="190"/>
      <c r="F271" s="190"/>
      <c r="G271" s="190"/>
    </row>
  </sheetData>
  <sheetProtection algorithmName="SHA-512" hashValue="LWvnXj7RtGg78Gi2jkYfzRMcQFM7B2HcsxSKyCDOt9/GSbg/URGjhZhen5nCRSx3AdheUKvFbdRzPxlBqbmOKw==" saltValue="icd9VmxAWJZk4vE8Erdehw==" spinCount="100000" sheet="1" objects="1" scenarios="1"/>
  <mergeCells count="4">
    <mergeCell ref="B8:F8"/>
    <mergeCell ref="B264:F264"/>
    <mergeCell ref="A1:F1"/>
    <mergeCell ref="A2:F2"/>
  </mergeCells>
  <conditionalFormatting sqref="D9:D258">
    <cfRule type="cellIs" dxfId="26" priority="2" operator="equal">
      <formula>"0 0"</formula>
    </cfRule>
  </conditionalFormatting>
  <conditionalFormatting sqref="E9:E258">
    <cfRule type="cellIs" dxfId="25" priority="1" operator="equal">
      <formula>"TN-Geb. für 0 0"</formula>
    </cfRule>
  </conditionalFormatting>
  <printOptions horizontalCentered="1"/>
  <pageMargins left="0.7" right="0.7" top="0.78740157499999996" bottom="0.78740157499999996" header="0.3" footer="0.3"/>
  <pageSetup paperSize="9" orientation="portrait" verticalDpi="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220B4-D210-492F-B721-5FEB383D328C}">
  <sheetPr codeName="Tabelle13">
    <tabColor theme="4" tint="-0.249977111117893"/>
    <pageSetUpPr fitToPage="1"/>
  </sheetPr>
  <dimension ref="A1:O139"/>
  <sheetViews>
    <sheetView workbookViewId="0">
      <selection activeCell="C8" sqref="C8"/>
    </sheetView>
  </sheetViews>
  <sheetFormatPr baseColWidth="10" defaultColWidth="0" defaultRowHeight="13.2" zeroHeight="1" x14ac:dyDescent="0.25"/>
  <cols>
    <col min="1" max="1" width="2.08984375" style="301" customWidth="1"/>
    <col min="2" max="2" width="8.6328125" style="191" customWidth="1"/>
    <col min="3" max="3" width="12.26953125" style="191" customWidth="1"/>
    <col min="4" max="4" width="17.453125" style="191" customWidth="1"/>
    <col min="5" max="5" width="25.90625" style="191" customWidth="1"/>
    <col min="6" max="6" width="13.90625" style="191" customWidth="1"/>
    <col min="7" max="7" width="2" style="191" customWidth="1"/>
    <col min="8" max="8" width="5" style="191" hidden="1" customWidth="1"/>
    <col min="9" max="16384" width="11" style="191" hidden="1"/>
  </cols>
  <sheetData>
    <row r="1" spans="1:15" ht="15.6" x14ac:dyDescent="0.25">
      <c r="A1" s="424" t="s">
        <v>3939</v>
      </c>
      <c r="B1" s="423"/>
      <c r="C1" s="423"/>
      <c r="D1" s="423"/>
      <c r="E1" s="423"/>
      <c r="F1" s="423"/>
      <c r="G1" s="190"/>
    </row>
    <row r="2" spans="1:15" ht="15.6" x14ac:dyDescent="0.25">
      <c r="A2" s="424" t="s">
        <v>3940</v>
      </c>
      <c r="B2" s="423"/>
      <c r="C2" s="423"/>
      <c r="D2" s="423"/>
      <c r="E2" s="423"/>
      <c r="F2" s="423"/>
      <c r="G2" s="190"/>
    </row>
    <row r="3" spans="1:15" x14ac:dyDescent="0.25">
      <c r="A3" s="299"/>
      <c r="B3" s="190"/>
      <c r="C3" s="189"/>
      <c r="D3" s="192"/>
      <c r="E3" s="189"/>
      <c r="F3" s="189"/>
      <c r="G3" s="190"/>
    </row>
    <row r="4" spans="1:15" ht="18" customHeight="1" x14ac:dyDescent="0.25">
      <c r="A4" s="299"/>
      <c r="B4" s="193" t="s">
        <v>2724</v>
      </c>
      <c r="C4" s="189"/>
      <c r="D4" s="189"/>
      <c r="E4" s="189"/>
      <c r="F4" s="189"/>
      <c r="G4" s="190"/>
    </row>
    <row r="5" spans="1:15" x14ac:dyDescent="0.25">
      <c r="A5" s="299"/>
      <c r="B5" s="189"/>
      <c r="C5" s="189"/>
      <c r="D5" s="189"/>
      <c r="E5" s="189"/>
      <c r="F5" s="189"/>
      <c r="G5" s="190"/>
    </row>
    <row r="6" spans="1:15" ht="15" customHeight="1" x14ac:dyDescent="0.25">
      <c r="A6" s="299"/>
      <c r="B6" s="194" t="s">
        <v>3941</v>
      </c>
      <c r="C6" s="194" t="s">
        <v>3942</v>
      </c>
      <c r="D6" s="194" t="s">
        <v>3943</v>
      </c>
      <c r="E6" s="194" t="s">
        <v>3944</v>
      </c>
      <c r="F6" s="194" t="s">
        <v>2736</v>
      </c>
      <c r="G6" s="190"/>
    </row>
    <row r="7" spans="1:15" ht="15" customHeight="1" x14ac:dyDescent="0.25">
      <c r="A7" s="299"/>
      <c r="B7" s="428" t="s">
        <v>2727</v>
      </c>
      <c r="C7" s="429"/>
      <c r="D7" s="429"/>
      <c r="E7" s="429"/>
      <c r="F7" s="430"/>
      <c r="G7" s="190"/>
      <c r="J7" s="191" t="s">
        <v>3959</v>
      </c>
      <c r="K7" s="191" t="s">
        <v>3960</v>
      </c>
      <c r="M7" s="191" t="s">
        <v>2727</v>
      </c>
      <c r="N7" s="191" t="s">
        <v>3961</v>
      </c>
    </row>
    <row r="8" spans="1:15" ht="15" customHeight="1" x14ac:dyDescent="0.25">
      <c r="A8" s="299">
        <v>1</v>
      </c>
      <c r="B8" s="195"/>
      <c r="C8" s="195"/>
      <c r="D8" s="195" t="str">
        <f>IF(Dateneingabe_Refer.!E5="","",Dateneingabe_Refer.!D5&amp;" "&amp;Dateneingabe_Refer.!E5)</f>
        <v/>
      </c>
      <c r="E8" s="218" t="str">
        <f>IF(Dateneingabe_Refer.!E5&lt;&gt;"","Fahrtkosten für"&amp;" "&amp;Dateneingabe_Refer.!D5&amp;" "&amp;Dateneingabe_Refer.!E5,"")</f>
        <v/>
      </c>
      <c r="F8" s="196">
        <f>IF(D8="",0,IF(ISNA(VLOOKUP(D8,$I$8:$O$27,7,FALSE)),0,(VLOOKUP(D8,$I$8:$O$27,7,FALSE))))</f>
        <v>0</v>
      </c>
      <c r="G8" s="190"/>
      <c r="I8" s="191" t="str">
        <f>Referentenabrechnung!C10</f>
        <v xml:space="preserve"> </v>
      </c>
      <c r="J8" s="191">
        <f>Referentenabrechnung!G17</f>
        <v>0</v>
      </c>
      <c r="K8" s="191">
        <f>Referentenabrechnung!G18</f>
        <v>0</v>
      </c>
      <c r="L8" s="191">
        <f>J8+K8</f>
        <v>0</v>
      </c>
      <c r="M8" s="191">
        <f>Referentenabrechnung!G23</f>
        <v>0</v>
      </c>
      <c r="N8" s="191">
        <f>Referentenabrechnung!G24</f>
        <v>0</v>
      </c>
      <c r="O8" s="191">
        <f t="shared" ref="O8:O27" si="0">M8+N8</f>
        <v>0</v>
      </c>
    </row>
    <row r="9" spans="1:15" ht="15" customHeight="1" x14ac:dyDescent="0.25">
      <c r="A9" s="299">
        <v>2</v>
      </c>
      <c r="B9" s="195"/>
      <c r="C9" s="195"/>
      <c r="D9" s="195" t="str">
        <f>IF(Dateneingabe_Refer.!E6="","",Dateneingabe_Refer.!D6&amp;" "&amp;Dateneingabe_Refer.!E6)</f>
        <v/>
      </c>
      <c r="E9" s="218" t="str">
        <f>IF(Dateneingabe_Refer.!E6&lt;&gt;"","Fahrtkosten für"&amp;" "&amp;Dateneingabe_Refer.!D6&amp;" "&amp;Dateneingabe_Refer.!E6,"")</f>
        <v/>
      </c>
      <c r="F9" s="196">
        <f t="shared" ref="F9:F16" si="1">IF(D9="",0,IF(ISNA(VLOOKUP(D9,$I$8:$O$27,7,FALSE)),0,(VLOOKUP(D9,$I$8:$O$27,7,FALSE))))</f>
        <v>0</v>
      </c>
      <c r="G9" s="190"/>
      <c r="I9" s="191" t="str">
        <f>'Referentenabrechnung (2)'!C10</f>
        <v xml:space="preserve"> </v>
      </c>
      <c r="J9" s="191">
        <f>'Referentenabrechnung (2)'!$G$17</f>
        <v>0</v>
      </c>
      <c r="K9" s="191">
        <f>'Referentenabrechnung (2)'!$G$18</f>
        <v>0</v>
      </c>
      <c r="L9" s="191">
        <f t="shared" ref="L9:L27" si="2">J9+K9</f>
        <v>0</v>
      </c>
      <c r="M9" s="191">
        <f>'Referentenabrechnung (2)'!$G$23</f>
        <v>0</v>
      </c>
      <c r="N9" s="191">
        <f>'Referentenabrechnung (2)'!$G$24</f>
        <v>0</v>
      </c>
      <c r="O9" s="191">
        <f t="shared" si="0"/>
        <v>0</v>
      </c>
    </row>
    <row r="10" spans="1:15" ht="15" customHeight="1" x14ac:dyDescent="0.25">
      <c r="A10" s="299">
        <v>3</v>
      </c>
      <c r="B10" s="195"/>
      <c r="C10" s="195"/>
      <c r="D10" s="195" t="str">
        <f>IF(Dateneingabe_Refer.!E7="","",Dateneingabe_Refer.!D7&amp;" "&amp;Dateneingabe_Refer.!E7)</f>
        <v/>
      </c>
      <c r="E10" s="218" t="str">
        <f>IF(Dateneingabe_Refer.!E7&lt;&gt;"","Fahrtkosten für"&amp;" "&amp;Dateneingabe_Refer.!D7&amp;" "&amp;Dateneingabe_Refer.!E7,"")</f>
        <v/>
      </c>
      <c r="F10" s="196">
        <f t="shared" si="1"/>
        <v>0</v>
      </c>
      <c r="G10" s="190"/>
      <c r="I10" s="191" t="str">
        <f>'Referentenabrechnung (3)'!$C$10</f>
        <v xml:space="preserve"> </v>
      </c>
      <c r="J10" s="191">
        <f>'Referentenabrechnung (3)'!$G$17</f>
        <v>0</v>
      </c>
      <c r="K10" s="191">
        <f>'Referentenabrechnung (3)'!$G$18</f>
        <v>0</v>
      </c>
      <c r="L10" s="191">
        <f t="shared" si="2"/>
        <v>0</v>
      </c>
      <c r="M10" s="191">
        <f>'Referentenabrechnung (3)'!$G$23</f>
        <v>0</v>
      </c>
      <c r="N10" s="191">
        <f>'Referentenabrechnung (3)'!$G$24</f>
        <v>0</v>
      </c>
      <c r="O10" s="191">
        <f t="shared" si="0"/>
        <v>0</v>
      </c>
    </row>
    <row r="11" spans="1:15" ht="15" customHeight="1" x14ac:dyDescent="0.25">
      <c r="A11" s="299">
        <v>4</v>
      </c>
      <c r="B11" s="195"/>
      <c r="C11" s="195"/>
      <c r="D11" s="195" t="str">
        <f>IF(Dateneingabe_Refer.!E8="","",Dateneingabe_Refer.!D8&amp;" "&amp;Dateneingabe_Refer.!E8)</f>
        <v/>
      </c>
      <c r="E11" s="218" t="str">
        <f>IF(Dateneingabe_Refer.!E8&lt;&gt;"","Fahrtkosten für"&amp;" "&amp;Dateneingabe_Refer.!D8&amp;" "&amp;Dateneingabe_Refer.!E8,"")</f>
        <v/>
      </c>
      <c r="F11" s="196">
        <f t="shared" si="1"/>
        <v>0</v>
      </c>
      <c r="G11" s="190"/>
      <c r="I11" s="191" t="str">
        <f>'Referentenabrechnung (4)'!$C$10</f>
        <v xml:space="preserve"> </v>
      </c>
      <c r="J11" s="191">
        <f>'Referentenabrechnung (4)'!$G$17</f>
        <v>0</v>
      </c>
      <c r="K11" s="191">
        <f>'Referentenabrechnung (4)'!$G$18</f>
        <v>0</v>
      </c>
      <c r="L11" s="191">
        <f t="shared" si="2"/>
        <v>0</v>
      </c>
      <c r="M11" s="191">
        <f>'Referentenabrechnung (4)'!$G$23</f>
        <v>0</v>
      </c>
      <c r="N11" s="191">
        <f>'Referentenabrechnung (4)'!$G$24</f>
        <v>0</v>
      </c>
      <c r="O11" s="191">
        <f t="shared" si="0"/>
        <v>0</v>
      </c>
    </row>
    <row r="12" spans="1:15" ht="15" customHeight="1" x14ac:dyDescent="0.25">
      <c r="A12" s="299">
        <v>5</v>
      </c>
      <c r="B12" s="195"/>
      <c r="C12" s="195"/>
      <c r="D12" s="195" t="str">
        <f>IF(Dateneingabe_Refer.!E9="","",Dateneingabe_Refer.!D9&amp;" "&amp;Dateneingabe_Refer.!E9)</f>
        <v/>
      </c>
      <c r="E12" s="218" t="str">
        <f>IF(Dateneingabe_Refer.!E9&lt;&gt;"","Fahrtkosten für"&amp;" "&amp;Dateneingabe_Refer.!D9&amp;" "&amp;Dateneingabe_Refer.!E9,"")</f>
        <v/>
      </c>
      <c r="F12" s="196">
        <f t="shared" si="1"/>
        <v>0</v>
      </c>
      <c r="G12" s="190"/>
      <c r="I12" s="191" t="str">
        <f>'Referentenabrechnung (5)'!$C$10</f>
        <v xml:space="preserve"> </v>
      </c>
      <c r="J12" s="191">
        <f>'Referentenabrechnung (5)'!$G$17</f>
        <v>0</v>
      </c>
      <c r="K12" s="191">
        <f>'Referentenabrechnung (5)'!$G$18</f>
        <v>0</v>
      </c>
      <c r="L12" s="191">
        <f t="shared" si="2"/>
        <v>0</v>
      </c>
      <c r="M12" s="191">
        <f>'Referentenabrechnung (5)'!$G$23</f>
        <v>0</v>
      </c>
      <c r="N12" s="191">
        <f>'Referentenabrechnung (5)'!$G$24</f>
        <v>0</v>
      </c>
      <c r="O12" s="191">
        <f t="shared" si="0"/>
        <v>0</v>
      </c>
    </row>
    <row r="13" spans="1:15" ht="15" customHeight="1" x14ac:dyDescent="0.25">
      <c r="A13" s="299">
        <v>6</v>
      </c>
      <c r="B13" s="195"/>
      <c r="C13" s="195"/>
      <c r="D13" s="195" t="str">
        <f>IF(Dateneingabe_Refer.!E10="","",Dateneingabe_Refer.!D10&amp;" "&amp;Dateneingabe_Refer.!E10)</f>
        <v/>
      </c>
      <c r="E13" s="218" t="str">
        <f>IF(Dateneingabe_Refer.!E10&lt;&gt;"","Fahrtkosten für"&amp;" "&amp;Dateneingabe_Refer.!D10&amp;" "&amp;Dateneingabe_Refer.!E10,"")</f>
        <v/>
      </c>
      <c r="F13" s="196">
        <f t="shared" si="1"/>
        <v>0</v>
      </c>
      <c r="G13" s="190"/>
      <c r="I13" s="191" t="str">
        <f>'Referentenabrechnung (6)'!$C$10</f>
        <v xml:space="preserve"> </v>
      </c>
      <c r="J13" s="191">
        <f>'Referentenabrechnung (6)'!$G$17</f>
        <v>0</v>
      </c>
      <c r="K13" s="191">
        <f>'Referentenabrechnung (6)'!$G$18</f>
        <v>0</v>
      </c>
      <c r="L13" s="191">
        <f t="shared" si="2"/>
        <v>0</v>
      </c>
      <c r="M13" s="191">
        <f>'Referentenabrechnung (6)'!$G$23</f>
        <v>0</v>
      </c>
      <c r="N13" s="191">
        <f>'Referentenabrechnung (6)'!$G$24</f>
        <v>0</v>
      </c>
      <c r="O13" s="191">
        <f t="shared" si="0"/>
        <v>0</v>
      </c>
    </row>
    <row r="14" spans="1:15" ht="15" customHeight="1" x14ac:dyDescent="0.25">
      <c r="A14" s="299">
        <v>7</v>
      </c>
      <c r="B14" s="195"/>
      <c r="C14" s="195"/>
      <c r="D14" s="195" t="str">
        <f>IF(Dateneingabe_Refer.!E11="","",Dateneingabe_Refer.!D11&amp;" "&amp;Dateneingabe_Refer.!E11)</f>
        <v/>
      </c>
      <c r="E14" s="218" t="str">
        <f>IF(Dateneingabe_Refer.!E11&lt;&gt;"","Fahrtkosten für"&amp;" "&amp;Dateneingabe_Refer.!D11&amp;" "&amp;Dateneingabe_Refer.!E11,"")</f>
        <v/>
      </c>
      <c r="F14" s="196">
        <f t="shared" si="1"/>
        <v>0</v>
      </c>
      <c r="G14" s="190"/>
      <c r="I14" s="191" t="str">
        <f>'Referentenabrechnung (7)'!$C$10</f>
        <v xml:space="preserve"> </v>
      </c>
      <c r="J14" s="191">
        <f>'Referentenabrechnung (7)'!$G$17</f>
        <v>0</v>
      </c>
      <c r="K14" s="191">
        <f>'Referentenabrechnung (7)'!$G$18</f>
        <v>0</v>
      </c>
      <c r="L14" s="191">
        <f t="shared" si="2"/>
        <v>0</v>
      </c>
      <c r="M14" s="191">
        <f>'Referentenabrechnung (7)'!$G$23</f>
        <v>0</v>
      </c>
      <c r="N14" s="191">
        <f>'Referentenabrechnung (7)'!$G$24</f>
        <v>0</v>
      </c>
      <c r="O14" s="191">
        <f t="shared" si="0"/>
        <v>0</v>
      </c>
    </row>
    <row r="15" spans="1:15" ht="15" customHeight="1" x14ac:dyDescent="0.25">
      <c r="A15" s="299">
        <v>8</v>
      </c>
      <c r="B15" s="195"/>
      <c r="C15" s="195"/>
      <c r="D15" s="195" t="str">
        <f>IF(Dateneingabe_Refer.!E12="","",Dateneingabe_Refer.!D12&amp;" "&amp;Dateneingabe_Refer.!E12)</f>
        <v/>
      </c>
      <c r="E15" s="218" t="str">
        <f>IF(Dateneingabe_Refer.!E12&lt;&gt;"","Fahrtkosten für"&amp;" "&amp;Dateneingabe_Refer.!D12&amp;" "&amp;Dateneingabe_Refer.!E12,"")</f>
        <v/>
      </c>
      <c r="F15" s="196">
        <f t="shared" si="1"/>
        <v>0</v>
      </c>
      <c r="G15" s="190"/>
      <c r="I15" s="191" t="str">
        <f>'Referentenabrechnung (8)'!$C$10</f>
        <v xml:space="preserve"> </v>
      </c>
      <c r="J15" s="191">
        <f>'Referentenabrechnung (8)'!$G$17</f>
        <v>0</v>
      </c>
      <c r="K15" s="191">
        <f>'Referentenabrechnung (8)'!$G$18</f>
        <v>0</v>
      </c>
      <c r="L15" s="191">
        <f t="shared" si="2"/>
        <v>0</v>
      </c>
      <c r="M15" s="191">
        <f>'Referentenabrechnung (8)'!$G$23</f>
        <v>0</v>
      </c>
      <c r="N15" s="191">
        <f>'Referentenabrechnung (8)'!$G$24</f>
        <v>0</v>
      </c>
      <c r="O15" s="191">
        <f t="shared" si="0"/>
        <v>0</v>
      </c>
    </row>
    <row r="16" spans="1:15" ht="15" customHeight="1" x14ac:dyDescent="0.25">
      <c r="A16" s="299">
        <v>9</v>
      </c>
      <c r="B16" s="195"/>
      <c r="C16" s="195"/>
      <c r="D16" s="195" t="str">
        <f>IF(Dateneingabe_Refer.!E13="","",Dateneingabe_Refer.!D13&amp;" "&amp;Dateneingabe_Refer.!E13)</f>
        <v/>
      </c>
      <c r="E16" s="218" t="str">
        <f>IF(Dateneingabe_Refer.!E13&lt;&gt;"","Fahrtkosten für"&amp;" "&amp;Dateneingabe_Refer.!D13&amp;" "&amp;Dateneingabe_Refer.!E13,"")</f>
        <v/>
      </c>
      <c r="F16" s="196">
        <f t="shared" si="1"/>
        <v>0</v>
      </c>
      <c r="G16" s="190"/>
      <c r="I16" s="191" t="str">
        <f>'Referentenabrechnung (9)'!$C$10</f>
        <v xml:space="preserve"> </v>
      </c>
      <c r="J16" s="191">
        <f>'Referentenabrechnung (9)'!$G$17</f>
        <v>0</v>
      </c>
      <c r="K16" s="191">
        <f>'Referentenabrechnung (9)'!$G$18</f>
        <v>0</v>
      </c>
      <c r="L16" s="191">
        <f t="shared" si="2"/>
        <v>0</v>
      </c>
      <c r="M16" s="191">
        <f>'Referentenabrechnung (9)'!$G$23</f>
        <v>0</v>
      </c>
      <c r="N16" s="191">
        <f>'Referentenabrechnung (9)'!$G$24</f>
        <v>0</v>
      </c>
      <c r="O16" s="191">
        <f t="shared" si="0"/>
        <v>0</v>
      </c>
    </row>
    <row r="17" spans="1:15" ht="15" customHeight="1" x14ac:dyDescent="0.25">
      <c r="A17" s="299">
        <v>10</v>
      </c>
      <c r="B17" s="195"/>
      <c r="C17" s="195"/>
      <c r="D17" s="195" t="str">
        <f>IF(Dateneingabe_Refer.!E14="","",Dateneingabe_Refer.!D14&amp;" "&amp;Dateneingabe_Refer.!E14)</f>
        <v/>
      </c>
      <c r="E17" s="218" t="str">
        <f>IF(Dateneingabe_Refer.!E14&lt;&gt;"","Fahrtkosten für"&amp;" "&amp;Dateneingabe_Refer.!D14&amp;" "&amp;Dateneingabe_Refer.!E14,"")</f>
        <v/>
      </c>
      <c r="F17" s="196">
        <f t="shared" ref="F17:F26" si="3">IF(D17="",0,IF(ISNA(VLOOKUP(D17,$I$8:$O$27,7,FALSE)),0,(VLOOKUP(D17,$I$8:$O$27,7,FALSE))))</f>
        <v>0</v>
      </c>
      <c r="G17" s="190"/>
      <c r="I17" s="191" t="str">
        <f>'Referentenabrechnung (10)'!$C$10</f>
        <v xml:space="preserve"> </v>
      </c>
      <c r="J17" s="191">
        <f>'Referentenabrechnung (10)'!$G$17</f>
        <v>0</v>
      </c>
      <c r="K17" s="191">
        <f>'Referentenabrechnung (10)'!$G$18</f>
        <v>0</v>
      </c>
      <c r="L17" s="191">
        <f t="shared" si="2"/>
        <v>0</v>
      </c>
      <c r="M17" s="191">
        <f>'Referentenabrechnung (10)'!$G$23</f>
        <v>0</v>
      </c>
      <c r="N17" s="191">
        <f>'Referentenabrechnung (10)'!$G$24</f>
        <v>0</v>
      </c>
      <c r="O17" s="191">
        <f t="shared" si="0"/>
        <v>0</v>
      </c>
    </row>
    <row r="18" spans="1:15" ht="15" customHeight="1" x14ac:dyDescent="0.25">
      <c r="A18" s="299">
        <v>11</v>
      </c>
      <c r="B18" s="195"/>
      <c r="C18" s="195"/>
      <c r="D18" s="195" t="str">
        <f>IF(Dateneingabe_Refer.!E15="","",Dateneingabe_Refer.!D15&amp;" "&amp;Dateneingabe_Refer.!E15)</f>
        <v/>
      </c>
      <c r="E18" s="218" t="str">
        <f>IF(Dateneingabe_Refer.!E15&lt;&gt;"","Fahrtkosten für"&amp;" "&amp;Dateneingabe_Refer.!D15&amp;" "&amp;Dateneingabe_Refer.!E15,"")</f>
        <v/>
      </c>
      <c r="F18" s="196">
        <f t="shared" si="3"/>
        <v>0</v>
      </c>
      <c r="G18" s="190"/>
      <c r="I18" s="191" t="str">
        <f>'Referentenabrechnung (11)'!$C$10</f>
        <v xml:space="preserve"> </v>
      </c>
      <c r="J18" s="191">
        <f>'Referentenabrechnung (11)'!$G$17</f>
        <v>0</v>
      </c>
      <c r="K18" s="191">
        <f>'Referentenabrechnung (11)'!$G$18</f>
        <v>0</v>
      </c>
      <c r="L18" s="191">
        <f t="shared" si="2"/>
        <v>0</v>
      </c>
      <c r="M18" s="191">
        <f>'Referentenabrechnung (11)'!$G$23</f>
        <v>0</v>
      </c>
      <c r="N18" s="191">
        <f>'Referentenabrechnung (11)'!$G$24</f>
        <v>0</v>
      </c>
      <c r="O18" s="191">
        <f t="shared" si="0"/>
        <v>0</v>
      </c>
    </row>
    <row r="19" spans="1:15" ht="15" customHeight="1" x14ac:dyDescent="0.25">
      <c r="A19" s="299">
        <v>12</v>
      </c>
      <c r="B19" s="195"/>
      <c r="C19" s="195"/>
      <c r="D19" s="195" t="str">
        <f>IF(Dateneingabe_Refer.!E16="","",Dateneingabe_Refer.!D16&amp;" "&amp;Dateneingabe_Refer.!E16)</f>
        <v/>
      </c>
      <c r="E19" s="218" t="str">
        <f>IF(Dateneingabe_Refer.!E16&lt;&gt;"","Fahrtkosten für"&amp;" "&amp;Dateneingabe_Refer.!D16&amp;" "&amp;Dateneingabe_Refer.!E16,"")</f>
        <v/>
      </c>
      <c r="F19" s="196">
        <f t="shared" si="3"/>
        <v>0</v>
      </c>
      <c r="G19" s="190"/>
      <c r="I19" s="191" t="str">
        <f>'Referentenabrechnung (12)'!$C$10</f>
        <v xml:space="preserve"> </v>
      </c>
      <c r="J19" s="191">
        <f>'Referentenabrechnung (12)'!$G$17</f>
        <v>0</v>
      </c>
      <c r="K19" s="191">
        <f>'Referentenabrechnung (12)'!$G$18</f>
        <v>0</v>
      </c>
      <c r="L19" s="191">
        <f t="shared" si="2"/>
        <v>0</v>
      </c>
      <c r="M19" s="191">
        <f>'Referentenabrechnung (12)'!$G$23</f>
        <v>0</v>
      </c>
      <c r="N19" s="191">
        <f>'Referentenabrechnung (12)'!$G$24</f>
        <v>0</v>
      </c>
      <c r="O19" s="191">
        <f t="shared" si="0"/>
        <v>0</v>
      </c>
    </row>
    <row r="20" spans="1:15" ht="15" hidden="1" customHeight="1" x14ac:dyDescent="0.25">
      <c r="A20" s="299">
        <v>13</v>
      </c>
      <c r="B20" s="195"/>
      <c r="C20" s="195"/>
      <c r="D20" s="195" t="str">
        <f>IF(Dateneingabe_Refer.!E17="","",Dateneingabe_Refer.!D17&amp;" "&amp;Dateneingabe_Refer.!E17)</f>
        <v/>
      </c>
      <c r="E20" s="218" t="str">
        <f>IF(Dateneingabe_Refer.!E17&lt;&gt;"","Fahrtkosten für"&amp;" "&amp;Dateneingabe_Refer.!D17&amp;" "&amp;Dateneingabe_Refer.!E17,"")</f>
        <v/>
      </c>
      <c r="F20" s="196">
        <f t="shared" si="3"/>
        <v>0</v>
      </c>
      <c r="G20" s="190"/>
      <c r="I20" s="191">
        <f>'Referentenabrechnung (13)'!$C$10</f>
        <v>0</v>
      </c>
      <c r="J20" s="191">
        <f>'Referentenabrechnung (13)'!$G$17</f>
        <v>0</v>
      </c>
      <c r="K20" s="191">
        <f>'Referentenabrechnung (13)'!$G$18</f>
        <v>0</v>
      </c>
      <c r="L20" s="191">
        <f t="shared" si="2"/>
        <v>0</v>
      </c>
      <c r="M20" s="191">
        <f>'Referentenabrechnung (13)'!$G$23</f>
        <v>0</v>
      </c>
      <c r="N20" s="191">
        <f>'Referentenabrechnung (13)'!$G$24</f>
        <v>0</v>
      </c>
      <c r="O20" s="191">
        <f t="shared" si="0"/>
        <v>0</v>
      </c>
    </row>
    <row r="21" spans="1:15" ht="15" hidden="1" customHeight="1" x14ac:dyDescent="0.25">
      <c r="A21" s="299">
        <v>14</v>
      </c>
      <c r="B21" s="195"/>
      <c r="C21" s="195"/>
      <c r="D21" s="195" t="str">
        <f>IF(Dateneingabe_Refer.!E18="","",Dateneingabe_Refer.!D18&amp;" "&amp;Dateneingabe_Refer.!E18)</f>
        <v/>
      </c>
      <c r="E21" s="218" t="str">
        <f>IF(Dateneingabe_Refer.!E18&lt;&gt;"","Fahrtkosten für"&amp;" "&amp;Dateneingabe_Refer.!D18&amp;" "&amp;Dateneingabe_Refer.!E18,"")</f>
        <v/>
      </c>
      <c r="F21" s="196">
        <f t="shared" si="3"/>
        <v>0</v>
      </c>
      <c r="G21" s="190"/>
      <c r="I21" s="191">
        <f>'Referentenabrechnung (14)'!$C$10</f>
        <v>0</v>
      </c>
      <c r="J21" s="191">
        <f>'Referentenabrechnung (14)'!$G$17</f>
        <v>0</v>
      </c>
      <c r="K21" s="191">
        <f>'Referentenabrechnung (14)'!$G$18</f>
        <v>0</v>
      </c>
      <c r="L21" s="191">
        <f t="shared" si="2"/>
        <v>0</v>
      </c>
      <c r="M21" s="191">
        <f>'Referentenabrechnung (14)'!$G$23</f>
        <v>0</v>
      </c>
      <c r="N21" s="191">
        <f>'Referentenabrechnung (14)'!$G$24</f>
        <v>0</v>
      </c>
      <c r="O21" s="191">
        <f t="shared" si="0"/>
        <v>0</v>
      </c>
    </row>
    <row r="22" spans="1:15" ht="15" hidden="1" customHeight="1" x14ac:dyDescent="0.25">
      <c r="A22" s="299">
        <v>15</v>
      </c>
      <c r="B22" s="195"/>
      <c r="C22" s="195"/>
      <c r="D22" s="195" t="str">
        <f>IF(Dateneingabe_Refer.!E19="","",Dateneingabe_Refer.!D19&amp;" "&amp;Dateneingabe_Refer.!E19)</f>
        <v/>
      </c>
      <c r="E22" s="218" t="str">
        <f>IF(Dateneingabe_Refer.!E19&lt;&gt;"","Fahrtkosten für"&amp;" "&amp;Dateneingabe_Refer.!D19&amp;" "&amp;Dateneingabe_Refer.!E19,"")</f>
        <v/>
      </c>
      <c r="F22" s="196">
        <f t="shared" si="3"/>
        <v>0</v>
      </c>
      <c r="G22" s="190"/>
      <c r="I22" s="191">
        <f>'Referentenabrechnung (15)'!$C$10</f>
        <v>0</v>
      </c>
      <c r="J22" s="191">
        <f>'Referentenabrechnung (15)'!$G$17</f>
        <v>0</v>
      </c>
      <c r="K22" s="191">
        <f>'Referentenabrechnung (15)'!$G$18</f>
        <v>0</v>
      </c>
      <c r="L22" s="191">
        <f t="shared" si="2"/>
        <v>0</v>
      </c>
      <c r="M22" s="191">
        <f>'Referentenabrechnung (15)'!$G$23</f>
        <v>0</v>
      </c>
      <c r="N22" s="191">
        <f>'Referentenabrechnung (15)'!$G$24</f>
        <v>0</v>
      </c>
      <c r="O22" s="191">
        <f t="shared" si="0"/>
        <v>0</v>
      </c>
    </row>
    <row r="23" spans="1:15" ht="15" hidden="1" customHeight="1" x14ac:dyDescent="0.25">
      <c r="A23" s="299">
        <v>16</v>
      </c>
      <c r="B23" s="195"/>
      <c r="C23" s="195"/>
      <c r="D23" s="195" t="str">
        <f>IF(Dateneingabe_Refer.!E20="","",Dateneingabe_Refer.!D20&amp;" "&amp;Dateneingabe_Refer.!E20)</f>
        <v/>
      </c>
      <c r="E23" s="218" t="str">
        <f>IF(Dateneingabe_Refer.!E20&lt;&gt;"","Fahrtkosten für"&amp;" "&amp;Dateneingabe_Refer.!D20&amp;" "&amp;Dateneingabe_Refer.!E20,"")</f>
        <v/>
      </c>
      <c r="F23" s="196">
        <f t="shared" si="3"/>
        <v>0</v>
      </c>
      <c r="G23" s="190"/>
      <c r="I23" s="191">
        <f>'Referentenabrechnung (16)'!$C$10</f>
        <v>0</v>
      </c>
      <c r="J23" s="191">
        <f>'Referentenabrechnung (16)'!$G$17</f>
        <v>0</v>
      </c>
      <c r="K23" s="191">
        <f>'Referentenabrechnung (16)'!$G$18</f>
        <v>0</v>
      </c>
      <c r="L23" s="191">
        <f t="shared" si="2"/>
        <v>0</v>
      </c>
      <c r="M23" s="191">
        <f>'Referentenabrechnung (16)'!$G$23</f>
        <v>0</v>
      </c>
      <c r="N23" s="191">
        <f>'Referentenabrechnung (16)'!$G$24</f>
        <v>0</v>
      </c>
      <c r="O23" s="191">
        <f t="shared" si="0"/>
        <v>0</v>
      </c>
    </row>
    <row r="24" spans="1:15" ht="15" hidden="1" customHeight="1" x14ac:dyDescent="0.25">
      <c r="A24" s="299">
        <v>17</v>
      </c>
      <c r="B24" s="195"/>
      <c r="C24" s="195"/>
      <c r="D24" s="195" t="str">
        <f>IF(Dateneingabe_Refer.!E21="","",Dateneingabe_Refer.!D21&amp;" "&amp;Dateneingabe_Refer.!E21)</f>
        <v/>
      </c>
      <c r="E24" s="218" t="str">
        <f>IF(Dateneingabe_Refer.!E21&lt;&gt;"","Fahrtkosten für"&amp;" "&amp;Dateneingabe_Refer.!D21&amp;" "&amp;Dateneingabe_Refer.!E21,"")</f>
        <v/>
      </c>
      <c r="F24" s="196">
        <f t="shared" si="3"/>
        <v>0</v>
      </c>
      <c r="G24" s="190"/>
      <c r="I24" s="191">
        <f>'Referentenabrechnung (17)'!$C$10</f>
        <v>0</v>
      </c>
      <c r="J24" s="191">
        <f>'Referentenabrechnung (17)'!$G$17</f>
        <v>0</v>
      </c>
      <c r="K24" s="191">
        <f>'Referentenabrechnung (17)'!$G$18</f>
        <v>0</v>
      </c>
      <c r="L24" s="191">
        <f t="shared" si="2"/>
        <v>0</v>
      </c>
      <c r="M24" s="191">
        <f>'Referentenabrechnung (17)'!$G$23</f>
        <v>0</v>
      </c>
      <c r="N24" s="191">
        <f>'Referentenabrechnung (17)'!$G$24</f>
        <v>0</v>
      </c>
      <c r="O24" s="191">
        <f t="shared" si="0"/>
        <v>0</v>
      </c>
    </row>
    <row r="25" spans="1:15" ht="15" hidden="1" customHeight="1" x14ac:dyDescent="0.25">
      <c r="A25" s="299">
        <v>18</v>
      </c>
      <c r="B25" s="195"/>
      <c r="C25" s="195"/>
      <c r="D25" s="195" t="str">
        <f>IF(Dateneingabe_Refer.!E22="","",Dateneingabe_Refer.!D22&amp;" "&amp;Dateneingabe_Refer.!E22)</f>
        <v/>
      </c>
      <c r="E25" s="218" t="str">
        <f>IF(Dateneingabe_Refer.!E22&lt;&gt;"","Fahrtkosten für"&amp;" "&amp;Dateneingabe_Refer.!D22&amp;" "&amp;Dateneingabe_Refer.!E22,"")</f>
        <v/>
      </c>
      <c r="F25" s="196">
        <f t="shared" si="3"/>
        <v>0</v>
      </c>
      <c r="G25" s="190"/>
      <c r="I25" s="191">
        <f>'Referentenabrechnung (18)'!$C$10</f>
        <v>0</v>
      </c>
      <c r="J25" s="191">
        <f>'Referentenabrechnung (18)'!$G$17</f>
        <v>0</v>
      </c>
      <c r="K25" s="191">
        <f>'Referentenabrechnung (18)'!$G$18</f>
        <v>0</v>
      </c>
      <c r="L25" s="191">
        <f t="shared" si="2"/>
        <v>0</v>
      </c>
      <c r="M25" s="191">
        <f>'Referentenabrechnung (18)'!$G$23</f>
        <v>0</v>
      </c>
      <c r="N25" s="191">
        <f>'Referentenabrechnung (18)'!$G$24</f>
        <v>0</v>
      </c>
      <c r="O25" s="191">
        <f t="shared" si="0"/>
        <v>0</v>
      </c>
    </row>
    <row r="26" spans="1:15" ht="15" hidden="1" customHeight="1" x14ac:dyDescent="0.25">
      <c r="A26" s="299">
        <v>19</v>
      </c>
      <c r="B26" s="195"/>
      <c r="C26" s="195"/>
      <c r="D26" s="195" t="str">
        <f>IF(Dateneingabe_Refer.!E23="","",Dateneingabe_Refer.!D23&amp;" "&amp;Dateneingabe_Refer.!E23)</f>
        <v/>
      </c>
      <c r="E26" s="218" t="str">
        <f>IF(Dateneingabe_Refer.!E23&lt;&gt;"","Fahrtkosten für"&amp;" "&amp;Dateneingabe_Refer.!D23&amp;" "&amp;Dateneingabe_Refer.!E23,"")</f>
        <v/>
      </c>
      <c r="F26" s="196">
        <f t="shared" si="3"/>
        <v>0</v>
      </c>
      <c r="G26" s="190"/>
      <c r="I26" s="191">
        <f>'Referentenabrechnung (19)'!$C$10</f>
        <v>0</v>
      </c>
      <c r="J26" s="191">
        <f>'Referentenabrechnung (19)'!$G$17</f>
        <v>0</v>
      </c>
      <c r="K26" s="191">
        <f>'Referentenabrechnung (19)'!$G$18</f>
        <v>0</v>
      </c>
      <c r="L26" s="191">
        <f t="shared" si="2"/>
        <v>0</v>
      </c>
      <c r="M26" s="191">
        <f>'Referentenabrechnung (19)'!$G$23</f>
        <v>0</v>
      </c>
      <c r="N26" s="191">
        <f>'Referentenabrechnung (19)'!$G$24</f>
        <v>0</v>
      </c>
      <c r="O26" s="191">
        <f t="shared" si="0"/>
        <v>0</v>
      </c>
    </row>
    <row r="27" spans="1:15" ht="15" hidden="1" customHeight="1" x14ac:dyDescent="0.25">
      <c r="A27" s="299">
        <v>20</v>
      </c>
      <c r="B27" s="195"/>
      <c r="C27" s="195"/>
      <c r="D27" s="195" t="str">
        <f>IF(Dateneingabe_Refer.!E24="","",Dateneingabe_Refer.!D24&amp;" "&amp;Dateneingabe_Refer.!E24)</f>
        <v/>
      </c>
      <c r="E27" s="218" t="str">
        <f>IF(Dateneingabe_Refer.!E24&lt;&gt;"","Fahrtkosten für"&amp;" "&amp;Dateneingabe_Refer.!D24&amp;" "&amp;Dateneingabe_Refer.!E24,"")</f>
        <v/>
      </c>
      <c r="F27" s="196">
        <f>IF(D27="",0,IF(ISNA(VLOOKUP(D27,$I$8:$O$27,7,FALSE)),0,(VLOOKUP(D27,$I$8:$O$27,7,FALSE))))</f>
        <v>0</v>
      </c>
      <c r="G27" s="190"/>
      <c r="I27" s="191">
        <f>'Referentenabrechnung (20)'!$C$10</f>
        <v>0</v>
      </c>
      <c r="J27" s="191">
        <f>'Referentenabrechnung (20)'!$G$17</f>
        <v>0</v>
      </c>
      <c r="K27" s="191">
        <f>'Referentenabrechnung (20)'!$G$18</f>
        <v>0</v>
      </c>
      <c r="L27" s="191">
        <f t="shared" si="2"/>
        <v>0</v>
      </c>
      <c r="M27" s="191">
        <f>'Referentenabrechnung (20)'!$G$23</f>
        <v>0</v>
      </c>
      <c r="N27" s="191">
        <f>'Referentenabrechnung (20)'!$G$24</f>
        <v>0</v>
      </c>
      <c r="O27" s="191">
        <f t="shared" si="0"/>
        <v>0</v>
      </c>
    </row>
    <row r="28" spans="1:15" ht="15" hidden="1" customHeight="1" x14ac:dyDescent="0.25">
      <c r="A28" s="299">
        <v>21</v>
      </c>
      <c r="B28" s="195"/>
      <c r="C28" s="195"/>
      <c r="D28" s="195" t="str">
        <f>IF(Dateneingabe_Refer.!E25="","",Dateneingabe_Refer.!D25&amp;" "&amp;Dateneingabe_Refer.!E25)</f>
        <v/>
      </c>
      <c r="E28" s="218" t="str">
        <f>IF(Dateneingabe_Refer.!E25&lt;&gt;"","Fahrtkosten für"&amp;" "&amp;Dateneingabe_Refer.!D25&amp;" "&amp;Dateneingabe_Refer.!E25,"")</f>
        <v/>
      </c>
      <c r="F28" s="196"/>
      <c r="G28" s="190"/>
    </row>
    <row r="29" spans="1:15" ht="15" hidden="1" customHeight="1" x14ac:dyDescent="0.25">
      <c r="A29" s="299">
        <v>22</v>
      </c>
      <c r="B29" s="195"/>
      <c r="C29" s="195"/>
      <c r="D29" s="195" t="str">
        <f>IF(Dateneingabe_Refer.!E26="","",Dateneingabe_Refer.!D26&amp;" "&amp;Dateneingabe_Refer.!E26)</f>
        <v/>
      </c>
      <c r="E29" s="218" t="str">
        <f>IF(Dateneingabe_Refer.!E26&lt;&gt;"","Fahrtkosten für"&amp;" "&amp;Dateneingabe_Refer.!D26&amp;" "&amp;Dateneingabe_Refer.!E26,"")</f>
        <v/>
      </c>
      <c r="F29" s="196"/>
      <c r="G29" s="190"/>
    </row>
    <row r="30" spans="1:15" ht="15" hidden="1" customHeight="1" x14ac:dyDescent="0.25">
      <c r="A30" s="299">
        <v>23</v>
      </c>
      <c r="B30" s="195"/>
      <c r="C30" s="195"/>
      <c r="D30" s="195" t="str">
        <f>IF(Dateneingabe_Refer.!E27="","",Dateneingabe_Refer.!D27&amp;" "&amp;Dateneingabe_Refer.!E27)</f>
        <v/>
      </c>
      <c r="E30" s="218" t="str">
        <f>IF(Dateneingabe_Refer.!E27&lt;&gt;"","Fahrtkosten für"&amp;" "&amp;Dateneingabe_Refer.!D27&amp;" "&amp;Dateneingabe_Refer.!E27,"")</f>
        <v/>
      </c>
      <c r="F30" s="196"/>
      <c r="G30" s="190"/>
    </row>
    <row r="31" spans="1:15" ht="15" hidden="1" customHeight="1" x14ac:dyDescent="0.25">
      <c r="A31" s="299">
        <v>24</v>
      </c>
      <c r="B31" s="195"/>
      <c r="C31" s="195"/>
      <c r="D31" s="195" t="str">
        <f>IF(Dateneingabe_Refer.!E28="","",Dateneingabe_Refer.!D28&amp;" "&amp;Dateneingabe_Refer.!E28)</f>
        <v/>
      </c>
      <c r="E31" s="218" t="str">
        <f>IF(Dateneingabe_Refer.!E28&lt;&gt;"","Fahrtkosten für"&amp;" "&amp;Dateneingabe_Refer.!D28&amp;" "&amp;Dateneingabe_Refer.!E28,"")</f>
        <v/>
      </c>
      <c r="F31" s="196"/>
      <c r="G31" s="190"/>
    </row>
    <row r="32" spans="1:15" ht="15" hidden="1" customHeight="1" x14ac:dyDescent="0.25">
      <c r="A32" s="299">
        <v>25</v>
      </c>
      <c r="B32" s="195"/>
      <c r="C32" s="195"/>
      <c r="D32" s="195" t="str">
        <f>IF(Dateneingabe_Refer.!E29="","",Dateneingabe_Refer.!D29&amp;" "&amp;Dateneingabe_Refer.!E29)</f>
        <v/>
      </c>
      <c r="E32" s="218" t="str">
        <f>IF(Dateneingabe_Refer.!E29&lt;&gt;"","Fahrtkosten für"&amp;" "&amp;Dateneingabe_Refer.!D29&amp;" "&amp;Dateneingabe_Refer.!E29,"")</f>
        <v/>
      </c>
      <c r="F32" s="196"/>
      <c r="G32" s="190"/>
    </row>
    <row r="33" spans="1:7" ht="15" hidden="1" customHeight="1" x14ac:dyDescent="0.25">
      <c r="A33" s="299">
        <v>26</v>
      </c>
      <c r="B33" s="195"/>
      <c r="C33" s="195"/>
      <c r="D33" s="195" t="str">
        <f>IF(Dateneingabe_Refer.!E30="","",Dateneingabe_Refer.!D30&amp;" "&amp;Dateneingabe_Refer.!E30)</f>
        <v/>
      </c>
      <c r="E33" s="218" t="str">
        <f>IF(Dateneingabe_Refer.!E30&lt;&gt;"","Fahrtkosten für"&amp;" "&amp;Dateneingabe_Refer.!D30&amp;" "&amp;Dateneingabe_Refer.!E30,"")</f>
        <v/>
      </c>
      <c r="F33" s="196"/>
      <c r="G33" s="190"/>
    </row>
    <row r="34" spans="1:7" ht="15" hidden="1" customHeight="1" x14ac:dyDescent="0.25">
      <c r="A34" s="299">
        <v>27</v>
      </c>
      <c r="B34" s="195"/>
      <c r="C34" s="195"/>
      <c r="D34" s="195" t="str">
        <f>IF(Dateneingabe_Refer.!E31="","",Dateneingabe_Refer.!D31&amp;" "&amp;Dateneingabe_Refer.!E31)</f>
        <v/>
      </c>
      <c r="E34" s="218" t="str">
        <f>IF(Dateneingabe_Refer.!E31&lt;&gt;"","Fahrtkosten für"&amp;" "&amp;Dateneingabe_Refer.!D31&amp;" "&amp;Dateneingabe_Refer.!E31,"")</f>
        <v/>
      </c>
      <c r="F34" s="196"/>
      <c r="G34" s="190"/>
    </row>
    <row r="35" spans="1:7" ht="15" hidden="1" customHeight="1" x14ac:dyDescent="0.25">
      <c r="A35" s="299">
        <v>28</v>
      </c>
      <c r="B35" s="195"/>
      <c r="C35" s="195"/>
      <c r="D35" s="195" t="str">
        <f>IF(Dateneingabe_Refer.!E32="","",Dateneingabe_Refer.!D32&amp;" "&amp;Dateneingabe_Refer.!E32)</f>
        <v/>
      </c>
      <c r="E35" s="218" t="str">
        <f>IF(Dateneingabe_Refer.!E32&lt;&gt;"","Fahrtkosten für"&amp;" "&amp;Dateneingabe_Refer.!D32&amp;" "&amp;Dateneingabe_Refer.!E32,"")</f>
        <v/>
      </c>
      <c r="F35" s="196"/>
      <c r="G35" s="190"/>
    </row>
    <row r="36" spans="1:7" ht="15" hidden="1" customHeight="1" x14ac:dyDescent="0.25">
      <c r="A36" s="299">
        <v>29</v>
      </c>
      <c r="B36" s="195"/>
      <c r="C36" s="195"/>
      <c r="D36" s="195" t="str">
        <f>IF(Dateneingabe_Refer.!E33="","",Dateneingabe_Refer.!D33&amp;" "&amp;Dateneingabe_Refer.!E33)</f>
        <v/>
      </c>
      <c r="E36" s="218" t="str">
        <f>IF(Dateneingabe_Refer.!E33&lt;&gt;"","Fahrtkosten für"&amp;" "&amp;Dateneingabe_Refer.!D33&amp;" "&amp;Dateneingabe_Refer.!E33,"")</f>
        <v/>
      </c>
      <c r="F36" s="196"/>
      <c r="G36" s="190"/>
    </row>
    <row r="37" spans="1:7" ht="15" hidden="1" customHeight="1" x14ac:dyDescent="0.25">
      <c r="A37" s="299">
        <v>30</v>
      </c>
      <c r="B37" s="195"/>
      <c r="C37" s="195"/>
      <c r="D37" s="195" t="str">
        <f>IF(Dateneingabe_Refer.!E34="","",Dateneingabe_Refer.!D34&amp;" "&amp;Dateneingabe_Refer.!E34)</f>
        <v/>
      </c>
      <c r="E37" s="218" t="str">
        <f>IF(Dateneingabe_Refer.!E34&lt;&gt;"","Fahrtkosten für"&amp;" "&amp;Dateneingabe_Refer.!D34&amp;" "&amp;Dateneingabe_Refer.!E34,"")</f>
        <v/>
      </c>
      <c r="F37" s="196"/>
      <c r="G37" s="190"/>
    </row>
    <row r="38" spans="1:7" ht="15" customHeight="1" x14ac:dyDescent="0.25">
      <c r="A38" s="299"/>
      <c r="B38" s="195"/>
      <c r="C38" s="195"/>
      <c r="D38" s="195"/>
      <c r="E38" s="218"/>
      <c r="F38" s="196"/>
      <c r="G38" s="190"/>
    </row>
    <row r="39" spans="1:7" ht="15" customHeight="1" x14ac:dyDescent="0.25">
      <c r="A39" s="299"/>
      <c r="B39" s="195"/>
      <c r="C39" s="195"/>
      <c r="D39" s="195"/>
      <c r="E39" s="218"/>
      <c r="F39" s="196"/>
      <c r="G39" s="190"/>
    </row>
    <row r="40" spans="1:7" ht="15" customHeight="1" x14ac:dyDescent="0.25">
      <c r="A40" s="299"/>
      <c r="B40" s="195"/>
      <c r="C40" s="195"/>
      <c r="D40" s="195"/>
      <c r="E40" s="218"/>
      <c r="F40" s="196"/>
      <c r="G40" s="190"/>
    </row>
    <row r="41" spans="1:7" ht="15" customHeight="1" x14ac:dyDescent="0.25">
      <c r="A41" s="299"/>
      <c r="B41" s="197" t="s">
        <v>3945</v>
      </c>
      <c r="C41" s="197"/>
      <c r="D41" s="197"/>
      <c r="E41" s="197"/>
      <c r="F41" s="198">
        <f>SUM(F8:F40)</f>
        <v>0</v>
      </c>
      <c r="G41" s="190"/>
    </row>
    <row r="42" spans="1:7" ht="15" customHeight="1" x14ac:dyDescent="0.25">
      <c r="A42" s="299"/>
      <c r="B42" s="428" t="s">
        <v>2728</v>
      </c>
      <c r="C42" s="429"/>
      <c r="D42" s="429"/>
      <c r="E42" s="429"/>
      <c r="F42" s="430"/>
      <c r="G42" s="190"/>
    </row>
    <row r="43" spans="1:7" ht="15" customHeight="1" x14ac:dyDescent="0.25">
      <c r="A43" s="299"/>
      <c r="B43" s="195"/>
      <c r="C43" s="195"/>
      <c r="D43" s="195"/>
      <c r="E43" s="195"/>
      <c r="F43" s="196"/>
      <c r="G43" s="190"/>
    </row>
    <row r="44" spans="1:7" ht="15" customHeight="1" x14ac:dyDescent="0.25">
      <c r="A44" s="299"/>
      <c r="B44" s="195"/>
      <c r="C44" s="195"/>
      <c r="D44" s="195"/>
      <c r="E44" s="195"/>
      <c r="F44" s="196"/>
      <c r="G44" s="190"/>
    </row>
    <row r="45" spans="1:7" ht="15" customHeight="1" x14ac:dyDescent="0.25">
      <c r="A45" s="299"/>
      <c r="B45" s="195"/>
      <c r="C45" s="195"/>
      <c r="D45" s="195"/>
      <c r="E45" s="195"/>
      <c r="F45" s="196"/>
      <c r="G45" s="190"/>
    </row>
    <row r="46" spans="1:7" ht="15" customHeight="1" x14ac:dyDescent="0.25">
      <c r="A46" s="299"/>
      <c r="B46" s="195"/>
      <c r="C46" s="195"/>
      <c r="D46" s="195"/>
      <c r="E46" s="195"/>
      <c r="F46" s="196"/>
      <c r="G46" s="190"/>
    </row>
    <row r="47" spans="1:7" ht="15" customHeight="1" x14ac:dyDescent="0.25">
      <c r="A47" s="299"/>
      <c r="B47" s="195"/>
      <c r="C47" s="195"/>
      <c r="D47" s="195"/>
      <c r="E47" s="195"/>
      <c r="F47" s="196"/>
      <c r="G47" s="190"/>
    </row>
    <row r="48" spans="1:7" ht="15" customHeight="1" x14ac:dyDescent="0.25">
      <c r="A48" s="299"/>
      <c r="B48" s="195"/>
      <c r="C48" s="195"/>
      <c r="D48" s="195"/>
      <c r="E48" s="195"/>
      <c r="F48" s="196"/>
      <c r="G48" s="190"/>
    </row>
    <row r="49" spans="1:7" ht="15" customHeight="1" x14ac:dyDescent="0.25">
      <c r="A49" s="299"/>
      <c r="B49" s="195"/>
      <c r="C49" s="195"/>
      <c r="D49" s="195"/>
      <c r="E49" s="195"/>
      <c r="F49" s="196"/>
      <c r="G49" s="190"/>
    </row>
    <row r="50" spans="1:7" ht="15" customHeight="1" x14ac:dyDescent="0.25">
      <c r="A50" s="299"/>
      <c r="B50" s="195"/>
      <c r="C50" s="195"/>
      <c r="D50" s="195"/>
      <c r="E50" s="195"/>
      <c r="F50" s="196"/>
      <c r="G50" s="190"/>
    </row>
    <row r="51" spans="1:7" ht="15" customHeight="1" x14ac:dyDescent="0.25">
      <c r="A51" s="299"/>
      <c r="B51" s="195"/>
      <c r="C51" s="195"/>
      <c r="D51" s="195"/>
      <c r="E51" s="195"/>
      <c r="F51" s="196"/>
      <c r="G51" s="190"/>
    </row>
    <row r="52" spans="1:7" ht="15" customHeight="1" x14ac:dyDescent="0.25">
      <c r="A52" s="299"/>
      <c r="B52" s="195"/>
      <c r="C52" s="195"/>
      <c r="D52" s="195"/>
      <c r="E52" s="195"/>
      <c r="F52" s="196"/>
      <c r="G52" s="190"/>
    </row>
    <row r="53" spans="1:7" ht="15" customHeight="1" x14ac:dyDescent="0.25">
      <c r="A53" s="299"/>
      <c r="B53" s="195"/>
      <c r="C53" s="195"/>
      <c r="D53" s="195"/>
      <c r="E53" s="195"/>
      <c r="F53" s="196"/>
      <c r="G53" s="190"/>
    </row>
    <row r="54" spans="1:7" ht="15" customHeight="1" x14ac:dyDescent="0.25">
      <c r="A54" s="299"/>
      <c r="B54" s="195"/>
      <c r="C54" s="195"/>
      <c r="D54" s="195"/>
      <c r="E54" s="195"/>
      <c r="F54" s="196"/>
      <c r="G54" s="190"/>
    </row>
    <row r="55" spans="1:7" ht="15" customHeight="1" x14ac:dyDescent="0.25">
      <c r="A55" s="299"/>
      <c r="B55" s="195"/>
      <c r="C55" s="195"/>
      <c r="D55" s="195"/>
      <c r="E55" s="195"/>
      <c r="F55" s="196"/>
      <c r="G55" s="190"/>
    </row>
    <row r="56" spans="1:7" ht="15" customHeight="1" x14ac:dyDescent="0.25">
      <c r="A56" s="299"/>
      <c r="B56" s="195"/>
      <c r="C56" s="195"/>
      <c r="D56" s="195"/>
      <c r="E56" s="195"/>
      <c r="F56" s="196"/>
      <c r="G56" s="190"/>
    </row>
    <row r="57" spans="1:7" ht="15" customHeight="1" x14ac:dyDescent="0.25">
      <c r="A57" s="299"/>
      <c r="B57" s="195"/>
      <c r="C57" s="195"/>
      <c r="D57" s="195"/>
      <c r="E57" s="195"/>
      <c r="F57" s="196"/>
      <c r="G57" s="190"/>
    </row>
    <row r="58" spans="1:7" ht="15" customHeight="1" x14ac:dyDescent="0.25">
      <c r="A58" s="299"/>
      <c r="B58" s="197" t="s">
        <v>3945</v>
      </c>
      <c r="C58" s="197"/>
      <c r="D58" s="197"/>
      <c r="E58" s="197"/>
      <c r="F58" s="198">
        <f>SUM(F43:F57)</f>
        <v>0</v>
      </c>
      <c r="G58" s="190"/>
    </row>
    <row r="59" spans="1:7" ht="15" customHeight="1" x14ac:dyDescent="0.25">
      <c r="A59" s="299"/>
      <c r="B59" s="428" t="s">
        <v>2730</v>
      </c>
      <c r="C59" s="429"/>
      <c r="D59" s="429"/>
      <c r="E59" s="429"/>
      <c r="F59" s="430"/>
      <c r="G59" s="190"/>
    </row>
    <row r="60" spans="1:7" ht="15" customHeight="1" x14ac:dyDescent="0.25">
      <c r="A60" s="299"/>
      <c r="B60" s="195"/>
      <c r="C60" s="195"/>
      <c r="D60" s="195"/>
      <c r="E60" s="195"/>
      <c r="F60" s="196"/>
      <c r="G60" s="190"/>
    </row>
    <row r="61" spans="1:7" ht="15" customHeight="1" x14ac:dyDescent="0.25">
      <c r="A61" s="299"/>
      <c r="B61" s="195"/>
      <c r="C61" s="195"/>
      <c r="D61" s="195"/>
      <c r="E61" s="195"/>
      <c r="F61" s="196"/>
      <c r="G61" s="190"/>
    </row>
    <row r="62" spans="1:7" ht="15" customHeight="1" x14ac:dyDescent="0.25">
      <c r="A62" s="299"/>
      <c r="B62" s="195"/>
      <c r="C62" s="195"/>
      <c r="D62" s="195"/>
      <c r="E62" s="195"/>
      <c r="F62" s="196"/>
      <c r="G62" s="190"/>
    </row>
    <row r="63" spans="1:7" ht="15" customHeight="1" x14ac:dyDescent="0.25">
      <c r="A63" s="299"/>
      <c r="B63" s="195"/>
      <c r="C63" s="195"/>
      <c r="D63" s="195"/>
      <c r="E63" s="195"/>
      <c r="F63" s="196"/>
      <c r="G63" s="190"/>
    </row>
    <row r="64" spans="1:7" ht="15" customHeight="1" x14ac:dyDescent="0.25">
      <c r="A64" s="299"/>
      <c r="B64" s="195"/>
      <c r="C64" s="195"/>
      <c r="D64" s="195"/>
      <c r="E64" s="195"/>
      <c r="F64" s="196"/>
      <c r="G64" s="190"/>
    </row>
    <row r="65" spans="1:7" ht="15" customHeight="1" x14ac:dyDescent="0.25">
      <c r="A65" s="299"/>
      <c r="B65" s="197" t="s">
        <v>3945</v>
      </c>
      <c r="C65" s="197"/>
      <c r="D65" s="197"/>
      <c r="E65" s="197"/>
      <c r="F65" s="198">
        <f>SUM(F60:F64)</f>
        <v>0</v>
      </c>
      <c r="G65" s="190"/>
    </row>
    <row r="66" spans="1:7" ht="15" customHeight="1" x14ac:dyDescent="0.25">
      <c r="A66" s="299"/>
      <c r="B66" s="428" t="s">
        <v>2732</v>
      </c>
      <c r="C66" s="429"/>
      <c r="D66" s="429"/>
      <c r="E66" s="429"/>
      <c r="F66" s="430"/>
      <c r="G66" s="190"/>
    </row>
    <row r="67" spans="1:7" ht="15" customHeight="1" x14ac:dyDescent="0.25">
      <c r="A67" s="299">
        <v>1</v>
      </c>
      <c r="B67" s="195"/>
      <c r="C67" s="195"/>
      <c r="D67" s="195" t="str">
        <f>IF(Dateneingabe_Refer.!E5="","",Dateneingabe_Refer.!D5&amp;" "&amp;Dateneingabe_Refer.!E5)</f>
        <v/>
      </c>
      <c r="E67" s="195"/>
      <c r="F67" s="196">
        <f t="shared" ref="F67:F74" si="4">IF(D67="",0,IF(ISNA(VLOOKUP(D67,$I$8:$O$27,4,FALSE)),0,(VLOOKUP(D67,$I$8:$O$27,4,FALSE))))</f>
        <v>0</v>
      </c>
      <c r="G67" s="190"/>
    </row>
    <row r="68" spans="1:7" ht="15" customHeight="1" x14ac:dyDescent="0.25">
      <c r="A68" s="299">
        <v>2</v>
      </c>
      <c r="B68" s="195"/>
      <c r="C68" s="195"/>
      <c r="D68" s="195" t="str">
        <f>IF(Dateneingabe_Refer.!E6="","",Dateneingabe_Refer.!D6&amp;" "&amp;Dateneingabe_Refer.!E6)</f>
        <v/>
      </c>
      <c r="E68" s="195"/>
      <c r="F68" s="196">
        <f t="shared" si="4"/>
        <v>0</v>
      </c>
      <c r="G68" s="190"/>
    </row>
    <row r="69" spans="1:7" ht="15" customHeight="1" x14ac:dyDescent="0.25">
      <c r="A69" s="299">
        <v>3</v>
      </c>
      <c r="B69" s="195"/>
      <c r="C69" s="195"/>
      <c r="D69" s="195" t="str">
        <f>IF(Dateneingabe_Refer.!E7="","",Dateneingabe_Refer.!D7&amp;" "&amp;Dateneingabe_Refer.!E7)</f>
        <v/>
      </c>
      <c r="E69" s="195"/>
      <c r="F69" s="196">
        <f t="shared" si="4"/>
        <v>0</v>
      </c>
      <c r="G69" s="190"/>
    </row>
    <row r="70" spans="1:7" ht="15" customHeight="1" x14ac:dyDescent="0.25">
      <c r="A70" s="299">
        <v>4</v>
      </c>
      <c r="B70" s="195"/>
      <c r="C70" s="195"/>
      <c r="D70" s="195" t="str">
        <f>IF(Dateneingabe_Refer.!E8="","",Dateneingabe_Refer.!D8&amp;" "&amp;Dateneingabe_Refer.!E8)</f>
        <v/>
      </c>
      <c r="E70" s="195"/>
      <c r="F70" s="196">
        <f t="shared" si="4"/>
        <v>0</v>
      </c>
      <c r="G70" s="190"/>
    </row>
    <row r="71" spans="1:7" ht="15" customHeight="1" x14ac:dyDescent="0.25">
      <c r="A71" s="299">
        <v>5</v>
      </c>
      <c r="B71" s="195"/>
      <c r="C71" s="195"/>
      <c r="D71" s="195" t="str">
        <f>IF(Dateneingabe_Refer.!E9="","",Dateneingabe_Refer.!D9&amp;" "&amp;Dateneingabe_Refer.!E9)</f>
        <v/>
      </c>
      <c r="E71" s="195"/>
      <c r="F71" s="196">
        <f t="shared" si="4"/>
        <v>0</v>
      </c>
      <c r="G71" s="190"/>
    </row>
    <row r="72" spans="1:7" ht="15" customHeight="1" x14ac:dyDescent="0.25">
      <c r="A72" s="299">
        <v>6</v>
      </c>
      <c r="B72" s="195"/>
      <c r="C72" s="195"/>
      <c r="D72" s="195" t="str">
        <f>IF(Dateneingabe_Refer.!E10="","",Dateneingabe_Refer.!D10&amp;" "&amp;Dateneingabe_Refer.!E10)</f>
        <v/>
      </c>
      <c r="E72" s="195"/>
      <c r="F72" s="196">
        <f t="shared" si="4"/>
        <v>0</v>
      </c>
      <c r="G72" s="190"/>
    </row>
    <row r="73" spans="1:7" ht="15" customHeight="1" x14ac:dyDescent="0.25">
      <c r="A73" s="299">
        <v>7</v>
      </c>
      <c r="B73" s="195"/>
      <c r="C73" s="195"/>
      <c r="D73" s="195" t="str">
        <f>IF(Dateneingabe_Refer.!E11="","",Dateneingabe_Refer.!D11&amp;" "&amp;Dateneingabe_Refer.!E11)</f>
        <v/>
      </c>
      <c r="E73" s="195"/>
      <c r="F73" s="196">
        <f t="shared" si="4"/>
        <v>0</v>
      </c>
      <c r="G73" s="190"/>
    </row>
    <row r="74" spans="1:7" ht="15" customHeight="1" x14ac:dyDescent="0.25">
      <c r="A74" s="299">
        <v>8</v>
      </c>
      <c r="B74" s="195"/>
      <c r="C74" s="195"/>
      <c r="D74" s="195" t="str">
        <f>IF(Dateneingabe_Refer.!E12="","",Dateneingabe_Refer.!D12&amp;" "&amp;Dateneingabe_Refer.!E12)</f>
        <v/>
      </c>
      <c r="E74" s="195"/>
      <c r="F74" s="196">
        <f t="shared" si="4"/>
        <v>0</v>
      </c>
      <c r="G74" s="190"/>
    </row>
    <row r="75" spans="1:7" ht="15" customHeight="1" x14ac:dyDescent="0.25">
      <c r="A75" s="299">
        <v>9</v>
      </c>
      <c r="B75" s="195"/>
      <c r="C75" s="195"/>
      <c r="D75" s="195" t="str">
        <f>IF(Dateneingabe_Refer.!E13="","",Dateneingabe_Refer.!D13&amp;" "&amp;Dateneingabe_Refer.!E13)</f>
        <v/>
      </c>
      <c r="E75" s="195"/>
      <c r="F75" s="196">
        <f t="shared" ref="F75:F90" si="5">IF(D75="",0,IF(ISNA(VLOOKUP(D75,$I$8:$O$27,4,FALSE)),0,(VLOOKUP(D75,$I$8:$O$27,4,FALSE))))</f>
        <v>0</v>
      </c>
      <c r="G75" s="190"/>
    </row>
    <row r="76" spans="1:7" ht="15" customHeight="1" x14ac:dyDescent="0.25">
      <c r="A76" s="299">
        <v>10</v>
      </c>
      <c r="B76" s="195"/>
      <c r="C76" s="195"/>
      <c r="D76" s="195" t="str">
        <f>IF(Dateneingabe_Refer.!E14="","",Dateneingabe_Refer.!D14&amp;" "&amp;Dateneingabe_Refer.!E14)</f>
        <v/>
      </c>
      <c r="E76" s="195"/>
      <c r="F76" s="196">
        <f t="shared" si="5"/>
        <v>0</v>
      </c>
      <c r="G76" s="190"/>
    </row>
    <row r="77" spans="1:7" ht="15" customHeight="1" x14ac:dyDescent="0.25">
      <c r="A77" s="299">
        <v>11</v>
      </c>
      <c r="B77" s="195"/>
      <c r="C77" s="195"/>
      <c r="D77" s="195" t="str">
        <f>IF(Dateneingabe_Refer.!E15="","",Dateneingabe_Refer.!D15&amp;" "&amp;Dateneingabe_Refer.!E15)</f>
        <v/>
      </c>
      <c r="E77" s="195"/>
      <c r="F77" s="196">
        <f t="shared" si="5"/>
        <v>0</v>
      </c>
      <c r="G77" s="190"/>
    </row>
    <row r="78" spans="1:7" ht="15" customHeight="1" x14ac:dyDescent="0.25">
      <c r="A78" s="299">
        <v>12</v>
      </c>
      <c r="B78" s="195"/>
      <c r="C78" s="195"/>
      <c r="D78" s="195" t="str">
        <f>IF(Dateneingabe_Refer.!E16="","",Dateneingabe_Refer.!D16&amp;" "&amp;Dateneingabe_Refer.!E16)</f>
        <v/>
      </c>
      <c r="E78" s="195"/>
      <c r="F78" s="196">
        <f t="shared" si="5"/>
        <v>0</v>
      </c>
      <c r="G78" s="190"/>
    </row>
    <row r="79" spans="1:7" ht="15" hidden="1" customHeight="1" x14ac:dyDescent="0.25">
      <c r="A79" s="299">
        <v>13</v>
      </c>
      <c r="B79" s="195"/>
      <c r="C79" s="195"/>
      <c r="D79" s="195" t="str">
        <f>IF(Dateneingabe_Refer.!E17="","",Dateneingabe_Refer.!D17&amp;" "&amp;Dateneingabe_Refer.!E17)</f>
        <v/>
      </c>
      <c r="E79" s="195"/>
      <c r="F79" s="196">
        <f t="shared" si="5"/>
        <v>0</v>
      </c>
      <c r="G79" s="190"/>
    </row>
    <row r="80" spans="1:7" ht="15" hidden="1" customHeight="1" x14ac:dyDescent="0.25">
      <c r="A80" s="299">
        <v>14</v>
      </c>
      <c r="B80" s="195"/>
      <c r="C80" s="195"/>
      <c r="D80" s="195" t="str">
        <f>IF(Dateneingabe_Refer.!E18="","",Dateneingabe_Refer.!D18&amp;" "&amp;Dateneingabe_Refer.!E18)</f>
        <v/>
      </c>
      <c r="E80" s="195"/>
      <c r="F80" s="196">
        <f t="shared" si="5"/>
        <v>0</v>
      </c>
      <c r="G80" s="190"/>
    </row>
    <row r="81" spans="1:7" ht="15" hidden="1" customHeight="1" x14ac:dyDescent="0.25">
      <c r="A81" s="299">
        <v>15</v>
      </c>
      <c r="B81" s="195"/>
      <c r="C81" s="195"/>
      <c r="D81" s="195" t="str">
        <f>IF(Dateneingabe_Refer.!E19="","",Dateneingabe_Refer.!D19&amp;" "&amp;Dateneingabe_Refer.!E19)</f>
        <v/>
      </c>
      <c r="E81" s="195"/>
      <c r="F81" s="196">
        <f t="shared" si="5"/>
        <v>0</v>
      </c>
      <c r="G81" s="190"/>
    </row>
    <row r="82" spans="1:7" ht="15" hidden="1" customHeight="1" x14ac:dyDescent="0.25">
      <c r="A82" s="299">
        <v>16</v>
      </c>
      <c r="B82" s="195"/>
      <c r="C82" s="195"/>
      <c r="D82" s="195" t="str">
        <f>IF(Dateneingabe_Refer.!E20="","",Dateneingabe_Refer.!D20&amp;" "&amp;Dateneingabe_Refer.!E20)</f>
        <v/>
      </c>
      <c r="E82" s="195"/>
      <c r="F82" s="196">
        <f t="shared" si="5"/>
        <v>0</v>
      </c>
      <c r="G82" s="190"/>
    </row>
    <row r="83" spans="1:7" ht="15" hidden="1" customHeight="1" x14ac:dyDescent="0.25">
      <c r="A83" s="299">
        <v>17</v>
      </c>
      <c r="B83" s="195"/>
      <c r="C83" s="195"/>
      <c r="D83" s="195" t="str">
        <f>IF(Dateneingabe_Refer.!E21="","",Dateneingabe_Refer.!D21&amp;" "&amp;Dateneingabe_Refer.!E21)</f>
        <v/>
      </c>
      <c r="E83" s="195"/>
      <c r="F83" s="196">
        <f t="shared" si="5"/>
        <v>0</v>
      </c>
      <c r="G83" s="190"/>
    </row>
    <row r="84" spans="1:7" ht="15" hidden="1" customHeight="1" x14ac:dyDescent="0.25">
      <c r="A84" s="299">
        <v>18</v>
      </c>
      <c r="B84" s="195"/>
      <c r="C84" s="195"/>
      <c r="D84" s="195" t="str">
        <f>IF(Dateneingabe_Refer.!E22="","",Dateneingabe_Refer.!D22&amp;" "&amp;Dateneingabe_Refer.!E22)</f>
        <v/>
      </c>
      <c r="E84" s="195"/>
      <c r="F84" s="196">
        <f t="shared" si="5"/>
        <v>0</v>
      </c>
      <c r="G84" s="190"/>
    </row>
    <row r="85" spans="1:7" ht="15" hidden="1" customHeight="1" x14ac:dyDescent="0.25">
      <c r="A85" s="299">
        <v>19</v>
      </c>
      <c r="B85" s="195"/>
      <c r="C85" s="195"/>
      <c r="D85" s="195" t="str">
        <f>IF(Dateneingabe_Refer.!E23="","",Dateneingabe_Refer.!D23&amp;" "&amp;Dateneingabe_Refer.!E23)</f>
        <v/>
      </c>
      <c r="E85" s="195"/>
      <c r="F85" s="196">
        <f t="shared" si="5"/>
        <v>0</v>
      </c>
      <c r="G85" s="190"/>
    </row>
    <row r="86" spans="1:7" ht="15" hidden="1" customHeight="1" x14ac:dyDescent="0.25">
      <c r="A86" s="299">
        <v>20</v>
      </c>
      <c r="B86" s="195"/>
      <c r="C86" s="195"/>
      <c r="D86" s="195" t="str">
        <f>IF(Dateneingabe_Refer.!E24="","",Dateneingabe_Refer.!D24&amp;" "&amp;Dateneingabe_Refer.!E24)</f>
        <v/>
      </c>
      <c r="E86" s="195"/>
      <c r="F86" s="196">
        <f t="shared" si="5"/>
        <v>0</v>
      </c>
      <c r="G86" s="190"/>
    </row>
    <row r="87" spans="1:7" ht="15" hidden="1" customHeight="1" x14ac:dyDescent="0.25">
      <c r="A87" s="299">
        <v>21</v>
      </c>
      <c r="B87" s="195"/>
      <c r="C87" s="195"/>
      <c r="D87" s="195" t="str">
        <f>IF(Dateneingabe_Refer.!E25="","",Dateneingabe_Refer.!D25&amp;" "&amp;Dateneingabe_Refer.!E25)</f>
        <v/>
      </c>
      <c r="E87" s="195"/>
      <c r="F87" s="196">
        <f t="shared" si="5"/>
        <v>0</v>
      </c>
      <c r="G87" s="190"/>
    </row>
    <row r="88" spans="1:7" ht="15" hidden="1" customHeight="1" x14ac:dyDescent="0.25">
      <c r="A88" s="299">
        <v>22</v>
      </c>
      <c r="B88" s="195"/>
      <c r="C88" s="195"/>
      <c r="D88" s="195" t="str">
        <f>IF(Dateneingabe_Refer.!E26="","",Dateneingabe_Refer.!D26&amp;" "&amp;Dateneingabe_Refer.!E26)</f>
        <v/>
      </c>
      <c r="E88" s="195"/>
      <c r="F88" s="196">
        <f t="shared" si="5"/>
        <v>0</v>
      </c>
      <c r="G88" s="190"/>
    </row>
    <row r="89" spans="1:7" ht="15" hidden="1" customHeight="1" x14ac:dyDescent="0.25">
      <c r="A89" s="299">
        <v>23</v>
      </c>
      <c r="B89" s="195"/>
      <c r="C89" s="195"/>
      <c r="D89" s="195" t="str">
        <f>IF(Dateneingabe_Refer.!E27="","",Dateneingabe_Refer.!D27&amp;" "&amp;Dateneingabe_Refer.!E27)</f>
        <v/>
      </c>
      <c r="E89" s="195"/>
      <c r="F89" s="196">
        <f t="shared" si="5"/>
        <v>0</v>
      </c>
      <c r="G89" s="190"/>
    </row>
    <row r="90" spans="1:7" ht="15" hidden="1" customHeight="1" x14ac:dyDescent="0.25">
      <c r="A90" s="299">
        <v>24</v>
      </c>
      <c r="B90" s="195"/>
      <c r="C90" s="195"/>
      <c r="D90" s="195" t="str">
        <f>IF(Dateneingabe_Refer.!E28="","",Dateneingabe_Refer.!D28&amp;" "&amp;Dateneingabe_Refer.!E28)</f>
        <v/>
      </c>
      <c r="E90" s="195"/>
      <c r="F90" s="196">
        <f t="shared" si="5"/>
        <v>0</v>
      </c>
      <c r="G90" s="190"/>
    </row>
    <row r="91" spans="1:7" ht="15" hidden="1" customHeight="1" x14ac:dyDescent="0.25">
      <c r="A91" s="299">
        <v>25</v>
      </c>
      <c r="B91" s="195"/>
      <c r="C91" s="195"/>
      <c r="D91" s="195" t="str">
        <f>IF(Dateneingabe_Refer.!E29="","",Dateneingabe_Refer.!D29&amp;" "&amp;Dateneingabe_Refer.!E29)</f>
        <v/>
      </c>
      <c r="E91" s="195"/>
      <c r="F91" s="196">
        <f>'Referentenabrechnung (25)'!$G$17</f>
        <v>0</v>
      </c>
      <c r="G91" s="190"/>
    </row>
    <row r="92" spans="1:7" ht="15" hidden="1" customHeight="1" x14ac:dyDescent="0.25">
      <c r="A92" s="299">
        <v>26</v>
      </c>
      <c r="B92" s="195"/>
      <c r="C92" s="195"/>
      <c r="D92" s="195" t="str">
        <f>IF(Dateneingabe_Refer.!E30="","",Dateneingabe_Refer.!D30&amp;" "&amp;Dateneingabe_Refer.!E30)</f>
        <v/>
      </c>
      <c r="E92" s="195"/>
      <c r="F92" s="196"/>
      <c r="G92" s="190"/>
    </row>
    <row r="93" spans="1:7" ht="15" hidden="1" customHeight="1" x14ac:dyDescent="0.25">
      <c r="A93" s="299">
        <v>27</v>
      </c>
      <c r="B93" s="195"/>
      <c r="C93" s="195"/>
      <c r="D93" s="195" t="str">
        <f>IF(Dateneingabe_Refer.!E31="","",Dateneingabe_Refer.!D31&amp;" "&amp;Dateneingabe_Refer.!E31)</f>
        <v/>
      </c>
      <c r="E93" s="195"/>
      <c r="F93" s="196"/>
      <c r="G93" s="190"/>
    </row>
    <row r="94" spans="1:7" ht="15" hidden="1" customHeight="1" x14ac:dyDescent="0.25">
      <c r="A94" s="299">
        <v>28</v>
      </c>
      <c r="B94" s="195"/>
      <c r="C94" s="195"/>
      <c r="D94" s="195" t="str">
        <f>IF(Dateneingabe_Refer.!E32="","",Dateneingabe_Refer.!D32&amp;" "&amp;Dateneingabe_Refer.!E32)</f>
        <v/>
      </c>
      <c r="E94" s="195"/>
      <c r="F94" s="196"/>
      <c r="G94" s="190"/>
    </row>
    <row r="95" spans="1:7" ht="15" hidden="1" customHeight="1" x14ac:dyDescent="0.25">
      <c r="A95" s="299">
        <v>29</v>
      </c>
      <c r="B95" s="195"/>
      <c r="C95" s="195"/>
      <c r="D95" s="195" t="str">
        <f>IF(Dateneingabe_Refer.!E33="","",Dateneingabe_Refer.!D33&amp;" "&amp;Dateneingabe_Refer.!E33)</f>
        <v/>
      </c>
      <c r="E95" s="195"/>
      <c r="F95" s="196"/>
      <c r="G95" s="190"/>
    </row>
    <row r="96" spans="1:7" ht="15" hidden="1" customHeight="1" x14ac:dyDescent="0.25">
      <c r="A96" s="299">
        <v>30</v>
      </c>
      <c r="B96" s="195"/>
      <c r="C96" s="195"/>
      <c r="D96" s="195" t="str">
        <f>IF(Dateneingabe_Refer.!E34="","",Dateneingabe_Refer.!D34&amp;" "&amp;Dateneingabe_Refer.!E34)</f>
        <v/>
      </c>
      <c r="E96" s="195"/>
      <c r="F96" s="196"/>
      <c r="G96" s="190"/>
    </row>
    <row r="97" spans="1:7" ht="15" customHeight="1" x14ac:dyDescent="0.25">
      <c r="A97" s="299"/>
      <c r="B97" s="195"/>
      <c r="C97" s="195"/>
      <c r="D97" s="195"/>
      <c r="E97" s="195"/>
      <c r="F97" s="196"/>
      <c r="G97" s="190"/>
    </row>
    <row r="98" spans="1:7" ht="15" customHeight="1" x14ac:dyDescent="0.25">
      <c r="A98" s="299"/>
      <c r="B98" s="195"/>
      <c r="C98" s="195"/>
      <c r="D98" s="195"/>
      <c r="E98" s="195"/>
      <c r="F98" s="196"/>
      <c r="G98" s="190"/>
    </row>
    <row r="99" spans="1:7" ht="15" hidden="1" customHeight="1" x14ac:dyDescent="0.25">
      <c r="A99" s="299"/>
      <c r="B99" s="195"/>
      <c r="C99" s="195"/>
      <c r="D99" s="195"/>
      <c r="E99" s="195"/>
      <c r="F99" s="196"/>
      <c r="G99" s="190"/>
    </row>
    <row r="100" spans="1:7" ht="15" hidden="1" customHeight="1" x14ac:dyDescent="0.25">
      <c r="A100" s="299"/>
      <c r="B100" s="195"/>
      <c r="C100" s="195"/>
      <c r="D100" s="195"/>
      <c r="E100" s="195"/>
      <c r="F100" s="196"/>
      <c r="G100" s="190"/>
    </row>
    <row r="101" spans="1:7" ht="15" hidden="1" customHeight="1" x14ac:dyDescent="0.25">
      <c r="A101" s="299"/>
      <c r="B101" s="195"/>
      <c r="C101" s="195"/>
      <c r="D101" s="195"/>
      <c r="E101" s="195"/>
      <c r="F101" s="196"/>
      <c r="G101" s="190"/>
    </row>
    <row r="102" spans="1:7" ht="15" hidden="1" customHeight="1" x14ac:dyDescent="0.25">
      <c r="A102" s="299"/>
      <c r="B102" s="195"/>
      <c r="C102" s="195"/>
      <c r="D102" s="195"/>
      <c r="E102" s="195"/>
      <c r="F102" s="196"/>
      <c r="G102" s="190"/>
    </row>
    <row r="103" spans="1:7" ht="15" hidden="1" customHeight="1" x14ac:dyDescent="0.25">
      <c r="A103" s="299"/>
      <c r="B103" s="195"/>
      <c r="C103" s="195"/>
      <c r="D103" s="195"/>
      <c r="E103" s="195"/>
      <c r="F103" s="196"/>
      <c r="G103" s="190"/>
    </row>
    <row r="104" spans="1:7" ht="15" hidden="1" customHeight="1" x14ac:dyDescent="0.25">
      <c r="A104" s="299"/>
      <c r="B104" s="195"/>
      <c r="C104" s="195"/>
      <c r="D104" s="195"/>
      <c r="E104" s="195"/>
      <c r="F104" s="196"/>
      <c r="G104" s="190"/>
    </row>
    <row r="105" spans="1:7" ht="15" hidden="1" customHeight="1" x14ac:dyDescent="0.25">
      <c r="A105" s="299"/>
      <c r="B105" s="195"/>
      <c r="C105" s="195"/>
      <c r="D105" s="195"/>
      <c r="E105" s="195"/>
      <c r="F105" s="196"/>
      <c r="G105" s="190"/>
    </row>
    <row r="106" spans="1:7" ht="15" hidden="1" customHeight="1" x14ac:dyDescent="0.25">
      <c r="A106" s="299"/>
      <c r="B106" s="195"/>
      <c r="C106" s="195"/>
      <c r="D106" s="195"/>
      <c r="F106" s="196"/>
      <c r="G106" s="190"/>
    </row>
    <row r="107" spans="1:7" ht="15" hidden="1" customHeight="1" x14ac:dyDescent="0.25">
      <c r="A107" s="299"/>
      <c r="B107" s="195"/>
      <c r="C107" s="195"/>
      <c r="D107" s="195"/>
      <c r="E107" s="195"/>
      <c r="F107" s="196"/>
      <c r="G107" s="190"/>
    </row>
    <row r="108" spans="1:7" ht="15" customHeight="1" x14ac:dyDescent="0.25">
      <c r="A108" s="299"/>
      <c r="B108" s="195"/>
      <c r="C108" s="195"/>
      <c r="D108" s="195"/>
      <c r="E108" s="195"/>
      <c r="F108" s="196"/>
      <c r="G108" s="190"/>
    </row>
    <row r="109" spans="1:7" ht="15" customHeight="1" x14ac:dyDescent="0.25">
      <c r="A109" s="299"/>
      <c r="B109" s="195"/>
      <c r="C109" s="195"/>
      <c r="D109" s="195"/>
      <c r="E109" s="195"/>
      <c r="F109" s="196"/>
      <c r="G109" s="190"/>
    </row>
    <row r="110" spans="1:7" ht="15" customHeight="1" x14ac:dyDescent="0.25">
      <c r="A110" s="299"/>
      <c r="B110" s="195"/>
      <c r="C110" s="195"/>
      <c r="D110" s="195"/>
      <c r="E110" s="195"/>
      <c r="F110" s="196"/>
      <c r="G110" s="190"/>
    </row>
    <row r="111" spans="1:7" ht="15" customHeight="1" x14ac:dyDescent="0.25">
      <c r="A111" s="299"/>
      <c r="B111" s="197" t="s">
        <v>3945</v>
      </c>
      <c r="C111" s="197"/>
      <c r="D111" s="197"/>
      <c r="E111" s="197"/>
      <c r="F111" s="198">
        <f>SUM(F67:F110)</f>
        <v>0</v>
      </c>
      <c r="G111" s="190"/>
    </row>
    <row r="112" spans="1:7" ht="15" customHeight="1" x14ac:dyDescent="0.25">
      <c r="A112" s="299"/>
      <c r="B112" s="425" t="s">
        <v>2734</v>
      </c>
      <c r="C112" s="426"/>
      <c r="D112" s="426"/>
      <c r="E112" s="426"/>
      <c r="F112" s="427"/>
      <c r="G112" s="190"/>
    </row>
    <row r="113" spans="1:7" ht="15" customHeight="1" x14ac:dyDescent="0.25">
      <c r="A113" s="299"/>
      <c r="B113" s="195"/>
      <c r="C113" s="195"/>
      <c r="D113" s="195"/>
      <c r="E113" s="195"/>
      <c r="F113" s="196"/>
      <c r="G113" s="190"/>
    </row>
    <row r="114" spans="1:7" ht="15" customHeight="1" x14ac:dyDescent="0.25">
      <c r="A114" s="299"/>
      <c r="B114" s="197" t="s">
        <v>3945</v>
      </c>
      <c r="C114" s="197"/>
      <c r="D114" s="197"/>
      <c r="E114" s="197"/>
      <c r="F114" s="198">
        <f>F113</f>
        <v>0</v>
      </c>
      <c r="G114" s="190"/>
    </row>
    <row r="115" spans="1:7" ht="15" customHeight="1" x14ac:dyDescent="0.25">
      <c r="A115" s="299"/>
      <c r="B115" s="425" t="s">
        <v>2737</v>
      </c>
      <c r="C115" s="426"/>
      <c r="D115" s="426"/>
      <c r="E115" s="426"/>
      <c r="F115" s="427"/>
      <c r="G115" s="190"/>
    </row>
    <row r="116" spans="1:7" ht="15" customHeight="1" x14ac:dyDescent="0.25">
      <c r="A116" s="299"/>
      <c r="B116" s="195"/>
      <c r="C116" s="195"/>
      <c r="D116" s="195"/>
      <c r="E116" s="195"/>
      <c r="F116" s="196"/>
      <c r="G116" s="190"/>
    </row>
    <row r="117" spans="1:7" ht="15" customHeight="1" x14ac:dyDescent="0.25">
      <c r="A117" s="299"/>
      <c r="B117" s="195"/>
      <c r="C117" s="195"/>
      <c r="D117" s="195"/>
      <c r="E117" s="195"/>
      <c r="F117" s="196"/>
      <c r="G117" s="190"/>
    </row>
    <row r="118" spans="1:7" ht="15" customHeight="1" x14ac:dyDescent="0.25">
      <c r="A118" s="299"/>
      <c r="B118" s="195"/>
      <c r="C118" s="195"/>
      <c r="D118" s="195"/>
      <c r="E118" s="195"/>
      <c r="F118" s="196"/>
      <c r="G118" s="190"/>
    </row>
    <row r="119" spans="1:7" ht="15" customHeight="1" x14ac:dyDescent="0.25">
      <c r="A119" s="299"/>
      <c r="B119" s="195"/>
      <c r="C119" s="195"/>
      <c r="D119" s="195"/>
      <c r="E119" s="195"/>
      <c r="F119" s="196"/>
      <c r="G119" s="190"/>
    </row>
    <row r="120" spans="1:7" ht="15" customHeight="1" x14ac:dyDescent="0.25">
      <c r="A120" s="299"/>
      <c r="B120" s="195"/>
      <c r="C120" s="195"/>
      <c r="D120" s="195"/>
      <c r="E120" s="195"/>
      <c r="F120" s="196"/>
      <c r="G120" s="190"/>
    </row>
    <row r="121" spans="1:7" ht="15" customHeight="1" x14ac:dyDescent="0.25">
      <c r="A121" s="299"/>
      <c r="B121" s="195"/>
      <c r="C121" s="195"/>
      <c r="D121" s="195"/>
      <c r="E121" s="195"/>
      <c r="F121" s="196"/>
      <c r="G121" s="190"/>
    </row>
    <row r="122" spans="1:7" ht="15" customHeight="1" x14ac:dyDescent="0.25">
      <c r="A122" s="299"/>
      <c r="B122" s="195"/>
      <c r="C122" s="195"/>
      <c r="D122" s="195"/>
      <c r="E122" s="195"/>
      <c r="F122" s="196"/>
      <c r="G122" s="190"/>
    </row>
    <row r="123" spans="1:7" ht="15" customHeight="1" x14ac:dyDescent="0.25">
      <c r="A123" s="299"/>
      <c r="B123" s="195"/>
      <c r="C123" s="195"/>
      <c r="D123" s="195"/>
      <c r="E123" s="195"/>
      <c r="F123" s="196"/>
      <c r="G123" s="190"/>
    </row>
    <row r="124" spans="1:7" ht="15" customHeight="1" x14ac:dyDescent="0.25">
      <c r="A124" s="299"/>
      <c r="B124" s="197" t="s">
        <v>3945</v>
      </c>
      <c r="C124" s="197"/>
      <c r="D124" s="197"/>
      <c r="E124" s="197"/>
      <c r="F124" s="198">
        <f>SUM(F116:F123)</f>
        <v>0</v>
      </c>
      <c r="G124" s="190"/>
    </row>
    <row r="125" spans="1:7" ht="15" customHeight="1" x14ac:dyDescent="0.25">
      <c r="A125" s="299"/>
      <c r="B125" s="425" t="s">
        <v>3946</v>
      </c>
      <c r="C125" s="426"/>
      <c r="D125" s="426"/>
      <c r="E125" s="426"/>
      <c r="F125" s="427"/>
      <c r="G125" s="190"/>
    </row>
    <row r="126" spans="1:7" ht="15" customHeight="1" x14ac:dyDescent="0.25">
      <c r="A126" s="299"/>
      <c r="B126" s="195"/>
      <c r="C126" s="195"/>
      <c r="D126" s="195"/>
      <c r="E126" s="195"/>
      <c r="F126" s="196"/>
      <c r="G126" s="190"/>
    </row>
    <row r="127" spans="1:7" ht="15" customHeight="1" x14ac:dyDescent="0.25">
      <c r="A127" s="299"/>
      <c r="B127" s="195"/>
      <c r="C127" s="195"/>
      <c r="D127" s="195"/>
      <c r="E127" s="195"/>
      <c r="F127" s="196"/>
      <c r="G127" s="190"/>
    </row>
    <row r="128" spans="1:7" ht="15" customHeight="1" x14ac:dyDescent="0.25">
      <c r="A128" s="299"/>
      <c r="B128" s="195"/>
      <c r="C128" s="195"/>
      <c r="D128" s="195"/>
      <c r="E128" s="195"/>
      <c r="F128" s="196"/>
      <c r="G128" s="190"/>
    </row>
    <row r="129" spans="1:7" ht="15" customHeight="1" x14ac:dyDescent="0.25">
      <c r="A129" s="299"/>
      <c r="B129" s="195"/>
      <c r="C129" s="195"/>
      <c r="D129" s="195"/>
      <c r="E129" s="195"/>
      <c r="F129" s="196"/>
      <c r="G129" s="190"/>
    </row>
    <row r="130" spans="1:7" ht="15" customHeight="1" x14ac:dyDescent="0.25">
      <c r="A130" s="299"/>
      <c r="B130" s="197" t="s">
        <v>3945</v>
      </c>
      <c r="C130" s="197"/>
      <c r="D130" s="197"/>
      <c r="E130" s="197"/>
      <c r="F130" s="198">
        <f>SUM(F126:F129)</f>
        <v>0</v>
      </c>
      <c r="G130" s="190"/>
    </row>
    <row r="131" spans="1:7" ht="15" customHeight="1" x14ac:dyDescent="0.25">
      <c r="A131" s="299"/>
      <c r="B131" s="425" t="s">
        <v>2739</v>
      </c>
      <c r="C131" s="426"/>
      <c r="D131" s="426"/>
      <c r="E131" s="426"/>
      <c r="F131" s="427"/>
      <c r="G131" s="190"/>
    </row>
    <row r="132" spans="1:7" ht="15" customHeight="1" x14ac:dyDescent="0.25">
      <c r="A132" s="299"/>
      <c r="B132" s="195"/>
      <c r="C132" s="195"/>
      <c r="D132" s="195"/>
      <c r="E132" s="195"/>
      <c r="F132" s="196"/>
      <c r="G132" s="190"/>
    </row>
    <row r="133" spans="1:7" ht="15" customHeight="1" x14ac:dyDescent="0.25">
      <c r="A133" s="299"/>
      <c r="B133" s="197" t="s">
        <v>3945</v>
      </c>
      <c r="C133" s="197"/>
      <c r="D133" s="197"/>
      <c r="E133" s="197"/>
      <c r="F133" s="198">
        <f>F132</f>
        <v>0</v>
      </c>
      <c r="G133" s="190"/>
    </row>
    <row r="134" spans="1:7" x14ac:dyDescent="0.25">
      <c r="A134" s="300"/>
      <c r="B134" s="190"/>
      <c r="C134" s="190"/>
      <c r="D134" s="190"/>
      <c r="E134" s="190"/>
      <c r="F134" s="190"/>
      <c r="G134" s="190"/>
    </row>
    <row r="135" spans="1:7" ht="15" customHeight="1" x14ac:dyDescent="0.25">
      <c r="A135" s="299"/>
      <c r="B135" s="200"/>
      <c r="C135" s="201"/>
      <c r="D135" s="201"/>
      <c r="E135" s="202" t="s">
        <v>2745</v>
      </c>
      <c r="F135" s="198">
        <f>F41+F58+F65+F111+F124+F130+F114+F133</f>
        <v>0</v>
      </c>
      <c r="G135" s="190"/>
    </row>
    <row r="136" spans="1:7" x14ac:dyDescent="0.25">
      <c r="A136" s="300"/>
      <c r="B136" s="190"/>
      <c r="C136" s="190"/>
      <c r="D136" s="190"/>
      <c r="E136" s="190"/>
      <c r="F136" s="190"/>
      <c r="G136" s="190"/>
    </row>
    <row r="137" spans="1:7" x14ac:dyDescent="0.25"/>
    <row r="138" spans="1:7" x14ac:dyDescent="0.25"/>
    <row r="139" spans="1:7" x14ac:dyDescent="0.25"/>
  </sheetData>
  <sheetProtection algorithmName="SHA-512" hashValue="E80b57zOwg9pceZPKFxN28tntIrfk2SGwMJCMd+Jl5rGUV6WVgyE0B+/Y+9Vkdmmc440Yrs/yc7gHZycl2sxeQ==" saltValue="vOEdssRYz/UqjCAS1E+QAA==" spinCount="100000" sheet="1" objects="1" scenarios="1"/>
  <mergeCells count="10">
    <mergeCell ref="A1:F1"/>
    <mergeCell ref="A2:F2"/>
    <mergeCell ref="B125:F125"/>
    <mergeCell ref="B131:F131"/>
    <mergeCell ref="B7:F7"/>
    <mergeCell ref="B42:F42"/>
    <mergeCell ref="B59:F59"/>
    <mergeCell ref="B66:F66"/>
    <mergeCell ref="B112:F112"/>
    <mergeCell ref="B115:F115"/>
  </mergeCells>
  <pageMargins left="0.7" right="0.45" top="0.78740157499999996" bottom="0.78740157499999996" header="0.3" footer="0.3"/>
  <pageSetup paperSize="9" scale="97" fitToHeight="0" orientation="portrait" verticalDpi="200"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2">
    <tabColor rgb="FFEE7F00"/>
  </sheetPr>
  <dimension ref="A1:AH114"/>
  <sheetViews>
    <sheetView showGridLines="0" showWhiteSpace="0" view="pageLayout" topLeftCell="A35" zoomScale="110" zoomScaleNormal="100" zoomScalePageLayoutView="110" workbookViewId="0">
      <selection activeCell="V4" sqref="V4"/>
    </sheetView>
  </sheetViews>
  <sheetFormatPr baseColWidth="10" defaultColWidth="0" defaultRowHeight="15" customHeight="1" zeroHeight="1" x14ac:dyDescent="0.3"/>
  <cols>
    <col min="1" max="1" width="2.08984375" style="80" customWidth="1"/>
    <col min="2" max="4" width="3.08984375" style="72" customWidth="1"/>
    <col min="5" max="5" width="4.36328125" style="72" customWidth="1"/>
    <col min="6" max="9" width="3.08984375" style="72" customWidth="1"/>
    <col min="10" max="10" width="2.453125" style="72" customWidth="1"/>
    <col min="11" max="16" width="2.6328125" style="72" customWidth="1"/>
    <col min="17" max="17" width="1.08984375" style="72" customWidth="1"/>
    <col min="18" max="19" width="2.90625" style="72" customWidth="1"/>
    <col min="20" max="20" width="2" style="72" customWidth="1"/>
    <col min="21" max="22" width="2.90625" style="72" customWidth="1"/>
    <col min="23" max="23" width="2.6328125" style="72" customWidth="1"/>
    <col min="24" max="26" width="2.08984375" style="72" customWidth="1"/>
    <col min="27" max="27" width="1.90625" style="72" customWidth="1"/>
    <col min="28" max="33" width="2.6328125" style="72" customWidth="1"/>
    <col min="34" max="34" width="0.36328125" style="72" hidden="1" customWidth="1"/>
    <col min="35" max="35" width="0" style="39" hidden="1" customWidth="1"/>
    <col min="36" max="16384" width="0" style="39" hidden="1"/>
  </cols>
  <sheetData>
    <row r="1" spans="1:34" ht="36.75" customHeight="1" x14ac:dyDescent="0.3">
      <c r="A1" s="475" t="s">
        <v>2837</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row>
    <row r="2" spans="1:34" ht="13.5" customHeight="1" x14ac:dyDescent="0.3">
      <c r="A2" s="476" t="s">
        <v>2684</v>
      </c>
      <c r="B2" s="476"/>
      <c r="C2" s="476"/>
      <c r="D2" s="476"/>
      <c r="E2" s="476"/>
      <c r="F2" s="476"/>
      <c r="G2" s="476"/>
      <c r="H2" s="476"/>
      <c r="I2" s="476"/>
      <c r="J2" s="476"/>
      <c r="K2" s="476"/>
      <c r="L2" s="476"/>
      <c r="M2" s="476"/>
      <c r="N2" s="476"/>
      <c r="O2" s="476"/>
      <c r="P2" s="476"/>
      <c r="Q2" s="476"/>
      <c r="R2" s="476"/>
      <c r="S2" s="476"/>
      <c r="T2" s="476"/>
      <c r="U2" s="476"/>
      <c r="V2" s="476"/>
      <c r="W2" s="476"/>
      <c r="X2" s="476"/>
      <c r="Y2" s="476"/>
      <c r="Z2" s="476"/>
      <c r="AA2" s="476"/>
      <c r="AB2" s="476"/>
      <c r="AC2" s="476"/>
      <c r="AD2" s="476"/>
      <c r="AE2" s="476"/>
      <c r="AF2" s="476"/>
      <c r="AG2" s="476"/>
      <c r="AH2" s="476"/>
    </row>
    <row r="3" spans="1:34" ht="3" customHeight="1" x14ac:dyDescent="0.3">
      <c r="A3" s="54"/>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row>
    <row r="4" spans="1:34" ht="14.4" x14ac:dyDescent="0.3">
      <c r="A4" s="56" t="s">
        <v>2685</v>
      </c>
      <c r="B4" s="57" t="s">
        <v>2686</v>
      </c>
      <c r="C4" s="57"/>
      <c r="D4" s="57"/>
      <c r="E4" s="57"/>
      <c r="F4" s="478" t="str">
        <f>IF(Unterschriftenliste!G3="","",Unterschriftenliste!G3)</f>
        <v/>
      </c>
      <c r="G4" s="479"/>
      <c r="H4" s="479"/>
      <c r="I4" s="479"/>
      <c r="J4" s="479"/>
      <c r="K4" s="479"/>
      <c r="L4" s="479"/>
      <c r="M4" s="479"/>
      <c r="N4" s="479"/>
      <c r="O4" s="479"/>
      <c r="P4" s="479"/>
      <c r="Q4" s="479"/>
      <c r="R4" s="479"/>
      <c r="S4" s="479"/>
      <c r="T4" s="479"/>
      <c r="U4" s="479"/>
      <c r="V4" s="58"/>
      <c r="W4" s="57"/>
      <c r="X4" s="57"/>
      <c r="Y4" s="57"/>
      <c r="Z4" s="57"/>
      <c r="AA4" s="57"/>
      <c r="AB4" s="57"/>
      <c r="AC4" s="57"/>
      <c r="AD4" s="56" t="s">
        <v>2855</v>
      </c>
      <c r="AE4" s="477" t="str">
        <f>IF(Dateneingabe_1!C10="","",Dateneingabe_1!C10)</f>
        <v/>
      </c>
      <c r="AF4" s="477"/>
      <c r="AG4" s="477"/>
      <c r="AH4" s="55"/>
    </row>
    <row r="5" spans="1:34" ht="4.5" customHeight="1" x14ac:dyDescent="0.3">
      <c r="A5" s="59"/>
      <c r="B5" s="60"/>
      <c r="C5" s="60"/>
      <c r="D5" s="60"/>
      <c r="E5" s="60"/>
      <c r="F5" s="60"/>
      <c r="G5" s="60"/>
      <c r="H5" s="60"/>
      <c r="I5" s="60"/>
      <c r="J5" s="60"/>
      <c r="K5" s="60"/>
      <c r="L5" s="60"/>
      <c r="M5" s="60"/>
      <c r="N5" s="60"/>
      <c r="O5" s="60"/>
      <c r="P5" s="60"/>
      <c r="Q5" s="60"/>
      <c r="R5" s="60"/>
      <c r="S5" s="60"/>
      <c r="T5" s="60"/>
      <c r="U5" s="60"/>
      <c r="V5" s="61"/>
      <c r="W5" s="60"/>
      <c r="X5" s="60"/>
      <c r="Y5" s="60"/>
      <c r="Z5" s="60"/>
      <c r="AA5" s="60"/>
      <c r="AB5" s="60"/>
      <c r="AC5" s="60"/>
      <c r="AD5" s="60"/>
      <c r="AE5" s="57"/>
      <c r="AF5" s="57"/>
      <c r="AG5" s="57"/>
      <c r="AH5" s="55"/>
    </row>
    <row r="6" spans="1:34" ht="14.25" customHeight="1" x14ac:dyDescent="0.3">
      <c r="A6" s="56" t="s">
        <v>2688</v>
      </c>
      <c r="B6" s="482" t="s">
        <v>2689</v>
      </c>
      <c r="C6" s="483"/>
      <c r="D6" s="483"/>
      <c r="E6" s="483"/>
      <c r="F6" s="472" t="str">
        <f>IF(Dateneingabe_2!D3="","",Dateneingabe_2!D3)</f>
        <v/>
      </c>
      <c r="G6" s="479"/>
      <c r="H6" s="479"/>
      <c r="I6" s="479"/>
      <c r="J6" s="479"/>
      <c r="K6" s="479"/>
      <c r="L6" s="479"/>
      <c r="M6" s="479"/>
      <c r="N6" s="479"/>
      <c r="O6" s="479"/>
      <c r="P6" s="479"/>
      <c r="Q6" s="479"/>
      <c r="R6" s="479"/>
      <c r="S6" s="479"/>
      <c r="T6" s="479"/>
      <c r="U6" s="479"/>
      <c r="V6" s="58"/>
      <c r="W6" s="57"/>
      <c r="X6" s="57"/>
      <c r="Y6" s="57"/>
      <c r="Z6" s="56"/>
      <c r="AA6" s="56"/>
      <c r="AB6" s="56"/>
      <c r="AC6" s="56"/>
      <c r="AD6" s="56" t="s">
        <v>2856</v>
      </c>
      <c r="AE6" s="477" t="str">
        <f>IF(Dateneingabe_2!D8="","",Dateneingabe_2!D8)</f>
        <v/>
      </c>
      <c r="AF6" s="477"/>
      <c r="AG6" s="477"/>
      <c r="AH6" s="55"/>
    </row>
    <row r="7" spans="1:34" ht="4.5" customHeight="1" x14ac:dyDescent="0.3">
      <c r="A7" s="59"/>
      <c r="B7" s="483"/>
      <c r="C7" s="483"/>
      <c r="D7" s="483"/>
      <c r="E7" s="483"/>
      <c r="F7" s="60"/>
      <c r="G7" s="60"/>
      <c r="H7" s="60"/>
      <c r="I7" s="60"/>
      <c r="J7" s="60"/>
      <c r="K7" s="60"/>
      <c r="L7" s="60"/>
      <c r="M7" s="60"/>
      <c r="N7" s="60"/>
      <c r="O7" s="60"/>
      <c r="P7" s="60"/>
      <c r="Q7" s="60"/>
      <c r="R7" s="60"/>
      <c r="S7" s="60"/>
      <c r="T7" s="60"/>
      <c r="U7" s="60"/>
      <c r="V7" s="61"/>
      <c r="W7" s="60"/>
      <c r="X7" s="60"/>
      <c r="Y7" s="60"/>
      <c r="Z7" s="60"/>
      <c r="AA7" s="60"/>
      <c r="AB7" s="60"/>
      <c r="AC7" s="60"/>
      <c r="AD7" s="60"/>
      <c r="AE7" s="60"/>
      <c r="AF7" s="60"/>
      <c r="AG7" s="60"/>
      <c r="AH7" s="55"/>
    </row>
    <row r="8" spans="1:34" ht="14.25" customHeight="1" x14ac:dyDescent="0.3">
      <c r="A8" s="56" t="s">
        <v>2691</v>
      </c>
      <c r="B8" s="482" t="s">
        <v>2692</v>
      </c>
      <c r="C8" s="483"/>
      <c r="D8" s="483"/>
      <c r="E8" s="483"/>
      <c r="F8" s="480" t="str">
        <f>IF(Dateneingabe_1!C12="","",Dateneingabe_1!C12)</f>
        <v/>
      </c>
      <c r="G8" s="481"/>
      <c r="H8" s="481"/>
      <c r="I8" s="481"/>
      <c r="J8" s="481"/>
      <c r="K8" s="481"/>
      <c r="L8" s="481"/>
      <c r="M8" s="481"/>
      <c r="N8" s="481"/>
      <c r="O8" s="481"/>
      <c r="P8" s="481"/>
      <c r="Q8" s="481"/>
      <c r="R8" s="481"/>
      <c r="S8" s="481"/>
      <c r="T8" s="56"/>
      <c r="U8" s="57"/>
      <c r="V8" s="58"/>
      <c r="W8" s="56" t="s">
        <v>3000</v>
      </c>
      <c r="X8" s="472" t="str">
        <f>IF(Dateneingabe_2!D15="","",Dateneingabe_2!D15)</f>
        <v/>
      </c>
      <c r="Y8" s="472"/>
      <c r="Z8" s="472"/>
      <c r="AA8" s="472"/>
      <c r="AB8" s="472"/>
      <c r="AC8" s="472"/>
      <c r="AD8" s="472"/>
      <c r="AE8" s="472"/>
      <c r="AF8" s="472"/>
      <c r="AG8" s="472"/>
      <c r="AH8" s="55"/>
    </row>
    <row r="9" spans="1:34" ht="4.5" customHeight="1" x14ac:dyDescent="0.3">
      <c r="A9" s="59"/>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55"/>
    </row>
    <row r="10" spans="1:34" s="65" customFormat="1" ht="12.75" customHeight="1" x14ac:dyDescent="0.2">
      <c r="A10" s="41" t="s">
        <v>2693</v>
      </c>
      <c r="B10" s="62" t="s">
        <v>2694</v>
      </c>
      <c r="C10" s="62"/>
      <c r="D10" s="62"/>
      <c r="E10" s="62"/>
      <c r="F10" s="62"/>
      <c r="G10" s="62"/>
      <c r="H10" s="62"/>
      <c r="I10" s="473" t="s">
        <v>2626</v>
      </c>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4" t="s">
        <v>2695</v>
      </c>
      <c r="AG10" s="63" t="str">
        <f>IF(I10=0,"",VLOOKUP(I10,Grunddaten!$AA$75:$AC$92,3,FALSE))</f>
        <v>09</v>
      </c>
      <c r="AH10" s="64"/>
    </row>
    <row r="11" spans="1:34" s="65" customFormat="1" ht="12.75" customHeight="1" x14ac:dyDescent="0.2">
      <c r="A11" s="41"/>
      <c r="B11" s="62" t="s">
        <v>2696</v>
      </c>
      <c r="C11" s="62"/>
      <c r="D11" s="62"/>
      <c r="E11" s="62"/>
      <c r="F11" s="62"/>
      <c r="G11" s="62"/>
      <c r="H11" s="62"/>
      <c r="I11" s="473" t="s">
        <v>2625</v>
      </c>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4"/>
      <c r="AG11" s="63" t="str">
        <f>IF(I11=0,"",VLOOKUP(I11,Grunddaten!$AA$75:$AC$92,3,FALSE))</f>
        <v>08</v>
      </c>
      <c r="AH11" s="64"/>
    </row>
    <row r="12" spans="1:34" s="65" customFormat="1" ht="12.75" customHeight="1" x14ac:dyDescent="0.2">
      <c r="A12" s="41"/>
      <c r="B12" s="305">
        <f>Dateneingabe_Refer.!G2+Dateneingabe_Teilnehm.!E2</f>
        <v>0</v>
      </c>
      <c r="C12" s="62"/>
      <c r="D12" s="62"/>
      <c r="F12" s="62"/>
      <c r="G12" s="62"/>
      <c r="H12" s="62"/>
      <c r="I12" s="473" t="s">
        <v>2624</v>
      </c>
      <c r="J12" s="473"/>
      <c r="K12" s="473"/>
      <c r="L12" s="473"/>
      <c r="M12" s="473"/>
      <c r="N12" s="473"/>
      <c r="O12" s="473"/>
      <c r="P12" s="473"/>
      <c r="Q12" s="473"/>
      <c r="R12" s="473"/>
      <c r="S12" s="473"/>
      <c r="T12" s="473"/>
      <c r="U12" s="473"/>
      <c r="V12" s="473"/>
      <c r="W12" s="473"/>
      <c r="X12" s="473"/>
      <c r="Y12" s="473"/>
      <c r="Z12" s="473"/>
      <c r="AA12" s="473"/>
      <c r="AB12" s="473"/>
      <c r="AC12" s="473"/>
      <c r="AD12" s="473"/>
      <c r="AE12" s="473"/>
      <c r="AF12" s="474"/>
      <c r="AG12" s="63" t="str">
        <f>IF(I12=0,"",VLOOKUP(I12,Grunddaten!AA75:AC92,3,FALSE))</f>
        <v>07</v>
      </c>
      <c r="AH12" s="64"/>
    </row>
    <row r="13" spans="1:34" ht="4.5" customHeight="1" x14ac:dyDescent="0.3">
      <c r="A13" s="54"/>
      <c r="B13" s="55"/>
      <c r="C13" s="55"/>
      <c r="D13" s="55"/>
      <c r="E13" s="55"/>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row>
    <row r="14" spans="1:34" s="141" customFormat="1" ht="12.75" customHeight="1" x14ac:dyDescent="0.2">
      <c r="A14" s="56" t="s">
        <v>2697</v>
      </c>
      <c r="B14" s="57" t="s">
        <v>2698</v>
      </c>
      <c r="C14" s="57"/>
      <c r="D14" s="57"/>
      <c r="E14" s="57"/>
      <c r="F14" s="57"/>
      <c r="G14" s="57"/>
      <c r="H14" s="57"/>
      <c r="I14" s="435" t="str">
        <f>IF(Dateneingabe_2!D4="","",Dateneingabe_2!D4)</f>
        <v/>
      </c>
      <c r="J14" s="435"/>
      <c r="K14" s="435"/>
      <c r="L14" s="435"/>
      <c r="M14" s="142"/>
      <c r="N14" s="78"/>
      <c r="O14" s="142"/>
      <c r="P14" s="78"/>
      <c r="Q14" s="78"/>
      <c r="R14" s="78"/>
      <c r="S14" s="78"/>
      <c r="T14" s="78"/>
      <c r="U14" s="56" t="s">
        <v>2848</v>
      </c>
      <c r="V14" s="470" t="str">
        <f>IF(Dateneingabe_2!D4="","",IF(I15=I14,1,((I15-I14)+1)))</f>
        <v/>
      </c>
      <c r="W14" s="470"/>
      <c r="X14" s="180">
        <f>IF(I15=I14,1,I15-I14)</f>
        <v>1</v>
      </c>
      <c r="Y14" s="330"/>
      <c r="Z14" s="330"/>
      <c r="AA14" s="330"/>
      <c r="AB14" s="330"/>
      <c r="AC14" s="330"/>
      <c r="AD14" s="330"/>
      <c r="AH14" s="60"/>
    </row>
    <row r="15" spans="1:34" s="141" customFormat="1" ht="12.75" customHeight="1" x14ac:dyDescent="0.2">
      <c r="A15" s="56"/>
      <c r="B15" s="57" t="s">
        <v>2699</v>
      </c>
      <c r="C15" s="57"/>
      <c r="D15" s="57"/>
      <c r="E15" s="57"/>
      <c r="F15" s="57"/>
      <c r="G15" s="57"/>
      <c r="H15" s="57"/>
      <c r="I15" s="435" t="str">
        <f>IF(Dateneingabe_2!D5="","",Dateneingabe_2!D5)</f>
        <v/>
      </c>
      <c r="J15" s="435"/>
      <c r="K15" s="435"/>
      <c r="L15" s="435"/>
      <c r="M15" s="142"/>
      <c r="N15" s="78"/>
      <c r="O15" s="484" t="s">
        <v>2700</v>
      </c>
      <c r="P15" s="485"/>
      <c r="Q15" s="485"/>
      <c r="R15" s="485"/>
      <c r="S15" s="485"/>
      <c r="T15" s="485"/>
      <c r="U15" s="485"/>
      <c r="V15" s="471" t="str">
        <f>IF(Dateneingabe_2!D4="","",IF(X14&gt;1,6*(X14),6))</f>
        <v/>
      </c>
      <c r="W15" s="471"/>
      <c r="X15" s="143"/>
      <c r="Y15" s="330"/>
      <c r="Z15" s="330"/>
      <c r="AA15" s="330"/>
      <c r="AB15" s="330"/>
      <c r="AC15" s="330"/>
      <c r="AD15" s="330"/>
      <c r="AH15" s="60"/>
    </row>
    <row r="16" spans="1:34" ht="4.5" customHeight="1" x14ac:dyDescent="0.3">
      <c r="A16" s="54"/>
      <c r="B16" s="55"/>
      <c r="C16" s="55"/>
      <c r="D16" s="55"/>
      <c r="E16" s="55"/>
      <c r="F16" s="55"/>
      <c r="G16" s="55"/>
      <c r="H16" s="55"/>
      <c r="I16" s="55"/>
      <c r="J16" s="55"/>
      <c r="K16" s="55"/>
      <c r="L16" s="55"/>
      <c r="M16" s="55"/>
      <c r="N16" s="55"/>
      <c r="O16" s="55"/>
      <c r="P16" s="55"/>
      <c r="Q16" s="55"/>
      <c r="R16" s="55"/>
      <c r="S16" s="55"/>
      <c r="T16" s="55"/>
      <c r="U16" s="55"/>
      <c r="V16" s="55"/>
      <c r="W16" s="55"/>
      <c r="X16" s="55"/>
      <c r="Y16" s="55"/>
      <c r="Z16" s="55"/>
      <c r="AA16" s="55"/>
      <c r="AB16" s="55"/>
      <c r="AC16" s="55"/>
      <c r="AD16" s="55"/>
      <c r="AE16" s="55"/>
      <c r="AF16" s="55"/>
      <c r="AG16" s="55"/>
      <c r="AH16" s="55"/>
    </row>
    <row r="17" spans="1:34" ht="12.45" customHeight="1" x14ac:dyDescent="0.3">
      <c r="A17" s="54"/>
      <c r="B17" s="331" t="s">
        <v>3973</v>
      </c>
      <c r="C17" s="39"/>
      <c r="D17" s="39"/>
      <c r="E17" s="55"/>
      <c r="F17" s="55"/>
      <c r="G17" s="55"/>
      <c r="H17" s="55"/>
      <c r="I17" s="39"/>
      <c r="J17" s="39"/>
      <c r="K17" s="486" t="str">
        <f>IF(Dateneingabe_2!D7="","",Dateneingabe_2!D7)</f>
        <v/>
      </c>
      <c r="L17" s="487"/>
      <c r="M17" s="55"/>
      <c r="N17" s="55"/>
      <c r="O17" s="55"/>
      <c r="P17" s="55"/>
      <c r="Q17" s="55"/>
      <c r="R17" s="55"/>
      <c r="S17" s="55"/>
      <c r="T17" s="55"/>
      <c r="U17" s="66" t="s">
        <v>3967</v>
      </c>
      <c r="V17" s="488" t="str">
        <f>IF(Dateneingabe_2!D7="","",SUM(Dateneingabe_Teilnehm.!J5:J64))</f>
        <v/>
      </c>
      <c r="W17" s="488"/>
      <c r="X17" s="55"/>
      <c r="Y17" s="55"/>
      <c r="Z17" s="55"/>
      <c r="AA17" s="55"/>
      <c r="AB17" s="55"/>
      <c r="AC17" s="55"/>
      <c r="AD17" s="55"/>
      <c r="AE17" s="55"/>
      <c r="AF17" s="55"/>
      <c r="AG17" s="55"/>
      <c r="AH17" s="55"/>
    </row>
    <row r="18" spans="1:34" ht="12.45" customHeight="1" x14ac:dyDescent="0.3">
      <c r="A18" s="54"/>
      <c r="B18" s="331"/>
      <c r="C18" s="39"/>
      <c r="D18" s="39"/>
      <c r="E18" s="55"/>
      <c r="F18" s="55"/>
      <c r="G18" s="55"/>
      <c r="H18" s="55"/>
      <c r="I18" s="39"/>
      <c r="J18" s="39"/>
      <c r="K18" s="39"/>
      <c r="L18" s="39"/>
      <c r="M18" s="55"/>
      <c r="N18" s="55"/>
      <c r="O18" s="55"/>
      <c r="P18" s="55"/>
      <c r="Q18" s="55"/>
      <c r="R18" s="55"/>
      <c r="S18" s="55"/>
      <c r="T18" s="55"/>
      <c r="U18" s="66" t="s">
        <v>3968</v>
      </c>
      <c r="V18" s="488" t="str">
        <f>IF(Dateneingabe_2!D7="","",SUM(Dateneingabe_Teilnehm.!AI5:AI64))</f>
        <v/>
      </c>
      <c r="W18" s="488"/>
      <c r="X18" s="55"/>
      <c r="Y18" s="55"/>
      <c r="Z18" s="55"/>
      <c r="AA18" s="55"/>
      <c r="AB18" s="55"/>
      <c r="AC18" s="55"/>
      <c r="AD18" s="55"/>
      <c r="AE18" s="55"/>
      <c r="AF18" s="55"/>
      <c r="AG18" s="55"/>
      <c r="AH18" s="55"/>
    </row>
    <row r="19" spans="1:34" ht="4.5" customHeight="1" x14ac:dyDescent="0.3">
      <c r="A19" s="54"/>
      <c r="B19" s="55"/>
      <c r="C19" s="55"/>
      <c r="D19" s="55"/>
      <c r="E19" s="55"/>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row>
    <row r="20" spans="1:34" ht="14.4" x14ac:dyDescent="0.3">
      <c r="A20" s="66" t="s">
        <v>2701</v>
      </c>
      <c r="B20" s="490" t="s">
        <v>2702</v>
      </c>
      <c r="C20" s="490"/>
      <c r="D20" s="490"/>
      <c r="E20" s="490"/>
      <c r="F20" s="490"/>
      <c r="G20" s="490"/>
      <c r="H20" s="490"/>
      <c r="I20" s="490"/>
      <c r="J20" s="490"/>
      <c r="K20" s="489" t="s">
        <v>2704</v>
      </c>
      <c r="L20" s="489"/>
      <c r="M20" s="489" t="s">
        <v>2703</v>
      </c>
      <c r="N20" s="489"/>
      <c r="O20" s="489" t="s">
        <v>3954</v>
      </c>
      <c r="P20" s="489"/>
      <c r="Q20" s="55"/>
      <c r="R20" s="491" t="s">
        <v>2705</v>
      </c>
      <c r="S20" s="491"/>
      <c r="T20" s="491"/>
      <c r="U20" s="491"/>
      <c r="V20" s="491"/>
      <c r="W20" s="491"/>
      <c r="X20" s="491"/>
      <c r="Y20" s="491"/>
      <c r="Z20" s="491"/>
      <c r="AA20" s="491"/>
      <c r="AB20" s="489" t="s">
        <v>2704</v>
      </c>
      <c r="AC20" s="489"/>
      <c r="AD20" s="489" t="s">
        <v>2703</v>
      </c>
      <c r="AE20" s="489"/>
      <c r="AF20" s="489" t="s">
        <v>3954</v>
      </c>
      <c r="AG20" s="489"/>
      <c r="AH20" s="55"/>
    </row>
    <row r="21" spans="1:34" s="141" customFormat="1" ht="12.75" customHeight="1" x14ac:dyDescent="0.2">
      <c r="A21" s="56"/>
      <c r="B21" s="436" t="s">
        <v>2841</v>
      </c>
      <c r="C21" s="436"/>
      <c r="D21" s="436"/>
      <c r="E21" s="436"/>
      <c r="F21" s="436"/>
      <c r="G21" s="436"/>
      <c r="H21" s="436"/>
      <c r="I21" s="436"/>
      <c r="J21" s="436"/>
      <c r="K21" s="437">
        <f>COUNTIFS(Dateneingabe_Teilnehm.!$AF$5:$AF$254,1,Dateneingabe_Teilnehm.!$AJ$5:$AJ$254,"&lt;10")</f>
        <v>0</v>
      </c>
      <c r="L21" s="437"/>
      <c r="M21" s="437">
        <f>COUNTIFS(Dateneingabe_Teilnehm.!$AF$5:$AF$254,2,Dateneingabe_Teilnehm.!$AJ$5:$AJ$254,"&lt;10")</f>
        <v>0</v>
      </c>
      <c r="N21" s="437"/>
      <c r="O21" s="437">
        <f>COUNTIFS(Dateneingabe_Teilnehm.!$AF$5:$AF$254,3,Dateneingabe_Teilnehm.!$AJ$5:$AJ$254,"&lt;10")</f>
        <v>0</v>
      </c>
      <c r="P21" s="437"/>
      <c r="Q21" s="60"/>
      <c r="R21" s="436" t="s">
        <v>2706</v>
      </c>
      <c r="S21" s="436"/>
      <c r="T21" s="436"/>
      <c r="U21" s="436"/>
      <c r="V21" s="436"/>
      <c r="W21" s="436"/>
      <c r="X21" s="436"/>
      <c r="Y21" s="436"/>
      <c r="Z21" s="436"/>
      <c r="AA21" s="436"/>
      <c r="AB21" s="437">
        <f>COUNTIFS(Dateneingabe_Refer.!$N$5:$N$32,1,Dateneingabe_Refer.!$K$5:$K$32,"EA",Dateneingabe_Refer.!$J$5:$J$32,"&lt;16")</f>
        <v>0</v>
      </c>
      <c r="AC21" s="437"/>
      <c r="AD21" s="437">
        <f>COUNTIFS(Dateneingabe_Refer.!$N$5:$N$32,2,Dateneingabe_Refer.!$K$5:$K$32,"EA",Dateneingabe_Refer.!$J$5:$J$32,"&lt;16")</f>
        <v>0</v>
      </c>
      <c r="AE21" s="437"/>
      <c r="AF21" s="466">
        <f>COUNTIFS(Dateneingabe_Refer.!$N$5:$N$32,3,Dateneingabe_Refer.!$K$5:$K$32,"EA",Dateneingabe_Refer.!$J$5:$J$32,"&lt;16")</f>
        <v>0</v>
      </c>
      <c r="AG21" s="467"/>
      <c r="AH21" s="60"/>
    </row>
    <row r="22" spans="1:34" s="141" customFormat="1" ht="12.75" customHeight="1" x14ac:dyDescent="0.2">
      <c r="A22" s="56"/>
      <c r="B22" s="436" t="s">
        <v>2842</v>
      </c>
      <c r="C22" s="436"/>
      <c r="D22" s="436"/>
      <c r="E22" s="436"/>
      <c r="F22" s="436"/>
      <c r="G22" s="436"/>
      <c r="H22" s="436"/>
      <c r="I22" s="436"/>
      <c r="J22" s="436"/>
      <c r="K22" s="437">
        <f>COUNTIFS(Dateneingabe_Teilnehm.!$AF$5:$AF$254,1,Dateneingabe_Teilnehm.!$AJ$5:$AJ$254,"&gt;9")-K23-K24-K25</f>
        <v>0</v>
      </c>
      <c r="L22" s="437"/>
      <c r="M22" s="437">
        <f>COUNTIFS(Dateneingabe_Teilnehm.!$AF$5:$AF$254,2,Dateneingabe_Teilnehm.!$AJ$5:$AJ$254,"&gt;9")-M23-M24-M25</f>
        <v>0</v>
      </c>
      <c r="N22" s="437"/>
      <c r="O22" s="437">
        <f>COUNTIFS(Dateneingabe_Teilnehm.!$AF$5:$AF$254,3,Dateneingabe_Teilnehm.!$AJ$5:$AJ$254,"&gt;9")-O23-O24-O25</f>
        <v>0</v>
      </c>
      <c r="P22" s="437"/>
      <c r="Q22" s="60"/>
      <c r="R22" s="436" t="s">
        <v>2708</v>
      </c>
      <c r="S22" s="436"/>
      <c r="T22" s="436"/>
      <c r="U22" s="436"/>
      <c r="V22" s="436"/>
      <c r="W22" s="436"/>
      <c r="X22" s="436"/>
      <c r="Y22" s="436"/>
      <c r="Z22" s="436"/>
      <c r="AA22" s="436"/>
      <c r="AB22" s="437">
        <f>COUNTIFS(Dateneingabe_Refer.!$N$5:$N$32,1,Dateneingabe_Refer.!$K$5:$K$32,"EA",Dateneingabe_Refer.!$J$5:$J$32,"&gt;15")-AB23-AB24-AB25</f>
        <v>0</v>
      </c>
      <c r="AC22" s="437"/>
      <c r="AD22" s="437">
        <f>COUNTIFS(Dateneingabe_Refer.!$N$5:$N$32,2,Dateneingabe_Refer.!$K$5:$K$32,"EA",Dateneingabe_Refer.!$J$5:$J$32,"&gt;15")-AD23-AD24-AD25</f>
        <v>0</v>
      </c>
      <c r="AE22" s="437"/>
      <c r="AF22" s="466">
        <f>COUNTIFS(Dateneingabe_Refer.!$N$5:$N$32,3,Dateneingabe_Refer.!$K$5:$K$32,"EA",Dateneingabe_Refer.!$J$5:$J$32,"&gt;15")-AF23-AF24-AF25</f>
        <v>0</v>
      </c>
      <c r="AG22" s="467"/>
      <c r="AH22" s="60"/>
    </row>
    <row r="23" spans="1:34" s="141" customFormat="1" ht="12.75" customHeight="1" x14ac:dyDescent="0.2">
      <c r="A23" s="35"/>
      <c r="B23" s="436" t="s">
        <v>2854</v>
      </c>
      <c r="C23" s="436"/>
      <c r="D23" s="436"/>
      <c r="E23" s="436"/>
      <c r="F23" s="436"/>
      <c r="G23" s="436"/>
      <c r="H23" s="436"/>
      <c r="I23" s="436"/>
      <c r="J23" s="436"/>
      <c r="K23" s="437">
        <f>COUNTIFS(Dateneingabe_Teilnehm.!$AF$5:$AF$254,1,Dateneingabe_Teilnehm.!$AJ$5:$AJ$254,"&gt;13")-K24-K25</f>
        <v>0</v>
      </c>
      <c r="L23" s="437"/>
      <c r="M23" s="437">
        <f>COUNTIFS(Dateneingabe_Teilnehm.!$AF$5:$AF$254,2,Dateneingabe_Teilnehm.!$AJ$5:$AJ$254,"&gt;13")-M24-M25</f>
        <v>0</v>
      </c>
      <c r="N23" s="437"/>
      <c r="O23" s="437">
        <f>COUNTIFS(Dateneingabe_Teilnehm.!$AF$5:$AF$254,3,Dateneingabe_Teilnehm.!$AJ$5:$AJ$254,"&gt;13")-O24-O25</f>
        <v>0</v>
      </c>
      <c r="P23" s="437"/>
      <c r="Q23" s="60"/>
      <c r="R23" s="436" t="s">
        <v>2710</v>
      </c>
      <c r="S23" s="436"/>
      <c r="T23" s="436"/>
      <c r="U23" s="436"/>
      <c r="V23" s="436"/>
      <c r="W23" s="436"/>
      <c r="X23" s="436"/>
      <c r="Y23" s="436"/>
      <c r="Z23" s="436"/>
      <c r="AA23" s="436"/>
      <c r="AB23" s="437">
        <f>COUNTIFS(Dateneingabe_Refer.!$N$5:$N$32,1,Dateneingabe_Refer.!$K$5:$K$32,"EA",Dateneingabe_Refer.!$J$5:$J$32,"&gt;17")-AB24-AB25</f>
        <v>0</v>
      </c>
      <c r="AC23" s="437"/>
      <c r="AD23" s="437">
        <f>COUNTIFS(Dateneingabe_Refer.!$N$5:$N$32,2,Dateneingabe_Refer.!$K$5:$K$32,"EA",Dateneingabe_Refer.!$J$5:$J$32,"&gt;17")-AD24-AD25</f>
        <v>0</v>
      </c>
      <c r="AE23" s="437"/>
      <c r="AF23" s="466">
        <f>COUNTIFS(Dateneingabe_Refer.!$N$5:$N$32,3,Dateneingabe_Refer.!$K$5:$K$32,"EA",Dateneingabe_Refer.!$J$5:$J$32,"&gt;17")-AF24-AF25</f>
        <v>0</v>
      </c>
      <c r="AG23" s="467"/>
      <c r="AH23" s="60"/>
    </row>
    <row r="24" spans="1:34" s="141" customFormat="1" ht="12.75" customHeight="1" x14ac:dyDescent="0.2">
      <c r="A24" s="35"/>
      <c r="B24" s="436" t="s">
        <v>2707</v>
      </c>
      <c r="C24" s="436"/>
      <c r="D24" s="436"/>
      <c r="E24" s="436"/>
      <c r="F24" s="436"/>
      <c r="G24" s="436"/>
      <c r="H24" s="436"/>
      <c r="I24" s="436"/>
      <c r="J24" s="436"/>
      <c r="K24" s="437">
        <f>COUNTIFS(Dateneingabe_Teilnehm.!$AF$5:$AF$254,1,Dateneingabe_Teilnehm.!$AJ$5:$AJ$254,"&gt;17")</f>
        <v>0</v>
      </c>
      <c r="L24" s="437"/>
      <c r="M24" s="437">
        <f>COUNTIFS(Dateneingabe_Teilnehm.!$AF$5:$AF$254,2,Dateneingabe_Teilnehm.!$AJ$5:$AJ$254,"&gt;17")</f>
        <v>0</v>
      </c>
      <c r="N24" s="437"/>
      <c r="O24" s="437">
        <f>COUNTIFS(Dateneingabe_Teilnehm.!$AF$5:$AF$254,3,Dateneingabe_Teilnehm.!$AJ$5:$AJ$254,"&gt;17")-O25</f>
        <v>0</v>
      </c>
      <c r="P24" s="437"/>
      <c r="Q24" s="60"/>
      <c r="R24" s="436" t="s">
        <v>2711</v>
      </c>
      <c r="S24" s="436"/>
      <c r="T24" s="436"/>
      <c r="U24" s="436"/>
      <c r="V24" s="436"/>
      <c r="W24" s="436"/>
      <c r="X24" s="436"/>
      <c r="Y24" s="436"/>
      <c r="Z24" s="436"/>
      <c r="AA24" s="436"/>
      <c r="AB24" s="437">
        <f>COUNTIFS(Dateneingabe_Refer.!$N$5:$N$32,1,Dateneingabe_Refer.!$K$5:$K$32,"EA",Dateneingabe_Refer.!$J$5:$J$32,"&gt;26")-AB25</f>
        <v>0</v>
      </c>
      <c r="AC24" s="437"/>
      <c r="AD24" s="437">
        <f>COUNTIFS(Dateneingabe_Refer.!$N$5:$N$32,2,Dateneingabe_Refer.!$K$5:$K$32,"EA",Dateneingabe_Refer.!$J$5:$J$32,"&gt;26")-AD25</f>
        <v>0</v>
      </c>
      <c r="AE24" s="437"/>
      <c r="AF24" s="437">
        <f>COUNTIFS(Dateneingabe_Refer.!$N$5:$N$32,3,Dateneingabe_Refer.!$K$5:$K$32,"EA",Dateneingabe_Refer.!$J$5:$J$32,"&gt;26")-AF25</f>
        <v>0</v>
      </c>
      <c r="AG24" s="437"/>
      <c r="AH24" s="27"/>
    </row>
    <row r="25" spans="1:34" s="141" customFormat="1" ht="12.75" customHeight="1" x14ac:dyDescent="0.2">
      <c r="A25" s="35"/>
      <c r="B25" s="436" t="s">
        <v>2709</v>
      </c>
      <c r="C25" s="436"/>
      <c r="D25" s="436"/>
      <c r="E25" s="436"/>
      <c r="F25" s="436"/>
      <c r="G25" s="436"/>
      <c r="H25" s="436"/>
      <c r="I25" s="436"/>
      <c r="J25" s="436"/>
      <c r="K25" s="437">
        <f>COUNTIFS(Dateneingabe_Teilnehm.!$AF$5:$AF$254,1,Dateneingabe_Teilnehm.!$AJ$5:$AJ$254,"&gt;26")</f>
        <v>0</v>
      </c>
      <c r="L25" s="437"/>
      <c r="M25" s="437">
        <f>COUNTIFS(Dateneingabe_Teilnehm.!$AF$5:$AF$254,2,Dateneingabe_Teilnehm.!$AJ$5:$AJ$254,"&gt;26")</f>
        <v>0</v>
      </c>
      <c r="N25" s="437"/>
      <c r="O25" s="437">
        <f>COUNTIFS(Dateneingabe_Teilnehm.!$AF$5:$AF$254,3,Dateneingabe_Teilnehm.!$AJ$5:$AJ$254,"&gt;26")</f>
        <v>0</v>
      </c>
      <c r="P25" s="437"/>
      <c r="Q25" s="60"/>
      <c r="R25" s="436" t="s">
        <v>2713</v>
      </c>
      <c r="S25" s="436"/>
      <c r="T25" s="436"/>
      <c r="U25" s="436"/>
      <c r="V25" s="436"/>
      <c r="W25" s="436"/>
      <c r="X25" s="436"/>
      <c r="Y25" s="436"/>
      <c r="Z25" s="436"/>
      <c r="AA25" s="436"/>
      <c r="AB25" s="437">
        <f>COUNTIFS(Dateneingabe_Refer.!$N$5:$N$32,1,Dateneingabe_Refer.!$K$5:$K$32,"EA",Dateneingabe_Refer.!$J$5:$J$32,"&gt;44")</f>
        <v>0</v>
      </c>
      <c r="AC25" s="437"/>
      <c r="AD25" s="437">
        <f>COUNTIFS(Dateneingabe_Refer.!$N$5:$N$32,2,Dateneingabe_Refer.!$K$5:$K$32,"EA",Dateneingabe_Refer.!$J$5:$J$32,"&gt;44")</f>
        <v>0</v>
      </c>
      <c r="AE25" s="437"/>
      <c r="AF25" s="437">
        <f>COUNTIFS(Dateneingabe_Refer.!$N$5:$N$32,3,Dateneingabe_Refer.!$K$5:$K$32,"EA",Dateneingabe_Refer.!$J$5:$J$32,"&gt;44")</f>
        <v>0</v>
      </c>
      <c r="AG25" s="437"/>
      <c r="AH25" s="27"/>
    </row>
    <row r="26" spans="1:34" s="141" customFormat="1" ht="12.75" customHeight="1" x14ac:dyDescent="0.2">
      <c r="A26" s="35"/>
      <c r="B26" s="468"/>
      <c r="C26" s="468"/>
      <c r="D26" s="468"/>
      <c r="E26" s="468"/>
      <c r="F26" s="468"/>
      <c r="G26" s="468"/>
      <c r="H26" s="468"/>
      <c r="I26" s="468"/>
      <c r="J26" s="468"/>
      <c r="K26" s="469">
        <f>SUM(K21:L25)</f>
        <v>0</v>
      </c>
      <c r="L26" s="469"/>
      <c r="M26" s="469">
        <f>SUM(M21:N25)</f>
        <v>0</v>
      </c>
      <c r="N26" s="469"/>
      <c r="O26" s="469">
        <f>SUM(O21:P25)</f>
        <v>0</v>
      </c>
      <c r="P26" s="469"/>
      <c r="Q26" s="60"/>
      <c r="R26" s="436"/>
      <c r="S26" s="436"/>
      <c r="T26" s="436"/>
      <c r="U26" s="436"/>
      <c r="V26" s="436"/>
      <c r="W26" s="436"/>
      <c r="X26" s="436"/>
      <c r="Y26" s="436"/>
      <c r="Z26" s="436"/>
      <c r="AA26" s="436"/>
      <c r="AB26" s="443">
        <f>SUM(AB21:AC25)</f>
        <v>0</v>
      </c>
      <c r="AC26" s="443"/>
      <c r="AD26" s="443">
        <f>SUM(AD21:AE25)</f>
        <v>0</v>
      </c>
      <c r="AE26" s="443"/>
      <c r="AF26" s="443">
        <f>SUM(AF21:AG25)</f>
        <v>0</v>
      </c>
      <c r="AG26" s="443"/>
      <c r="AH26" s="27"/>
    </row>
    <row r="27" spans="1:34" s="141" customFormat="1" ht="12.75" customHeight="1" x14ac:dyDescent="0.2">
      <c r="A27" s="35"/>
      <c r="B27" s="492" t="s">
        <v>2712</v>
      </c>
      <c r="C27" s="492"/>
      <c r="D27" s="492"/>
      <c r="E27" s="492"/>
      <c r="F27" s="492"/>
      <c r="G27" s="492"/>
      <c r="H27" s="492"/>
      <c r="I27" s="492"/>
      <c r="J27" s="492"/>
      <c r="K27" s="492"/>
      <c r="L27" s="492"/>
      <c r="M27" s="493">
        <f>SUM(K26:P26)</f>
        <v>0</v>
      </c>
      <c r="N27" s="494"/>
      <c r="Q27" s="60"/>
      <c r="R27" s="456"/>
      <c r="S27" s="456"/>
      <c r="T27" s="456"/>
      <c r="U27" s="456"/>
      <c r="V27" s="456"/>
      <c r="W27" s="456"/>
      <c r="X27" s="456"/>
      <c r="Y27" s="456"/>
      <c r="Z27" s="456"/>
      <c r="AA27" s="456"/>
      <c r="AB27" s="220"/>
      <c r="AC27" s="220"/>
      <c r="AD27" s="495"/>
      <c r="AE27" s="495"/>
      <c r="AF27" s="495"/>
      <c r="AG27" s="495"/>
      <c r="AH27" s="27"/>
    </row>
    <row r="28" spans="1:34" s="141" customFormat="1" ht="4.5" customHeight="1" x14ac:dyDescent="0.2">
      <c r="A28" s="35"/>
      <c r="B28" s="60"/>
      <c r="C28" s="60"/>
      <c r="D28" s="60"/>
      <c r="E28" s="60"/>
      <c r="F28" s="60"/>
      <c r="G28" s="60"/>
      <c r="H28" s="60"/>
      <c r="I28" s="60"/>
      <c r="J28" s="60"/>
      <c r="K28" s="60"/>
      <c r="L28" s="60"/>
      <c r="M28" s="60"/>
      <c r="N28" s="60"/>
      <c r="O28" s="60"/>
      <c r="P28" s="60"/>
      <c r="Q28" s="60"/>
      <c r="R28" s="92"/>
      <c r="S28" s="92"/>
      <c r="T28" s="92"/>
      <c r="U28" s="92"/>
      <c r="V28" s="92"/>
      <c r="W28" s="92"/>
      <c r="X28" s="92"/>
      <c r="Y28" s="92"/>
      <c r="Z28" s="92"/>
      <c r="AA28" s="92"/>
      <c r="AB28" s="92"/>
      <c r="AC28" s="92"/>
      <c r="AD28" s="95"/>
      <c r="AE28" s="95"/>
      <c r="AF28" s="95"/>
      <c r="AG28" s="95"/>
      <c r="AH28" s="27"/>
    </row>
    <row r="29" spans="1:34" s="141" customFormat="1" ht="12.75" customHeight="1" x14ac:dyDescent="0.2">
      <c r="A29" s="35"/>
      <c r="B29" s="496" t="s">
        <v>2714</v>
      </c>
      <c r="C29" s="496"/>
      <c r="D29" s="496"/>
      <c r="E29" s="496"/>
      <c r="F29" s="496"/>
      <c r="G29" s="496"/>
      <c r="H29" s="496"/>
      <c r="I29" s="496"/>
      <c r="J29" s="496"/>
      <c r="K29" s="442" t="s">
        <v>2704</v>
      </c>
      <c r="L29" s="442"/>
      <c r="M29" s="442" t="s">
        <v>2703</v>
      </c>
      <c r="N29" s="442"/>
      <c r="O29" s="442" t="s">
        <v>3954</v>
      </c>
      <c r="P29" s="442"/>
      <c r="Q29" s="57"/>
      <c r="R29" s="497" t="s">
        <v>2715</v>
      </c>
      <c r="S29" s="497"/>
      <c r="T29" s="497"/>
      <c r="U29" s="497"/>
      <c r="V29" s="497"/>
      <c r="W29" s="497"/>
      <c r="X29" s="497"/>
      <c r="Y29" s="497"/>
      <c r="Z29" s="497"/>
      <c r="AA29" s="497"/>
      <c r="AB29" s="442" t="s">
        <v>2704</v>
      </c>
      <c r="AC29" s="442"/>
      <c r="AD29" s="442" t="s">
        <v>2703</v>
      </c>
      <c r="AE29" s="442"/>
      <c r="AF29" s="442" t="s">
        <v>3954</v>
      </c>
      <c r="AG29" s="442"/>
      <c r="AH29" s="27"/>
    </row>
    <row r="30" spans="1:34" s="141" customFormat="1" ht="12.75" customHeight="1" x14ac:dyDescent="0.2">
      <c r="A30" s="35"/>
      <c r="B30" s="496"/>
      <c r="C30" s="496"/>
      <c r="D30" s="496"/>
      <c r="E30" s="496"/>
      <c r="F30" s="496"/>
      <c r="G30" s="496"/>
      <c r="H30" s="496"/>
      <c r="I30" s="496"/>
      <c r="J30" s="496"/>
      <c r="K30" s="498">
        <f>COUNTIFS(Dateneingabe_Refer.!K5:K32,"&lt;&gt;",Dateneingabe_Refer.!$N$5:$N$32,1)</f>
        <v>0</v>
      </c>
      <c r="L30" s="498"/>
      <c r="M30" s="498">
        <f>COUNTIFS(Dateneingabe_Refer.!K5:K32,"&lt;&gt;",Dateneingabe_Refer.!$N$5:$N$32,2)</f>
        <v>0</v>
      </c>
      <c r="N30" s="498"/>
      <c r="O30" s="498">
        <f>COUNTIFS(Dateneingabe_Refer.!K5:K32,"&lt;&gt;",Dateneingabe_Refer.!$N$5:$N$32,3)</f>
        <v>0</v>
      </c>
      <c r="P30" s="498"/>
      <c r="Q30" s="57"/>
      <c r="R30" s="436" t="s">
        <v>2716</v>
      </c>
      <c r="S30" s="436"/>
      <c r="T30" s="436"/>
      <c r="U30" s="436"/>
      <c r="V30" s="436"/>
      <c r="W30" s="436"/>
      <c r="X30" s="436"/>
      <c r="Y30" s="436"/>
      <c r="Z30" s="436"/>
      <c r="AA30" s="436"/>
      <c r="AB30" s="437">
        <f>COUNTIFS('TN-Liste'!$L$12:$L$41,"&lt;45",'TN-Liste'!M12:M41,"=HA",'TN-Liste'!E12:E41,"x")</f>
        <v>0</v>
      </c>
      <c r="AC30" s="437"/>
      <c r="AD30" s="498">
        <f>COUNTIFS('TN-Liste'!$L$12:$L$41,"&lt;45",'TN-Liste'!$M$12:$M$41,"=HA",'TN-Liste'!F12:F41,"x")</f>
        <v>0</v>
      </c>
      <c r="AE30" s="498"/>
      <c r="AF30" s="498">
        <f>COUNTIFS('TN-Liste'!$L$12:$L$41,"&lt;45",'TN-Liste'!$M$12:$M$41,"=HA",'TN-Liste'!G12:G41,"x")</f>
        <v>0</v>
      </c>
      <c r="AG30" s="498"/>
      <c r="AH30" s="27"/>
    </row>
    <row r="31" spans="1:34" ht="12.75" customHeight="1" x14ac:dyDescent="0.3">
      <c r="A31" s="54"/>
      <c r="B31" s="57"/>
      <c r="C31" s="57"/>
      <c r="D31" s="57"/>
      <c r="E31" s="57"/>
      <c r="F31" s="157"/>
      <c r="G31" s="157"/>
      <c r="H31" s="168"/>
      <c r="I31" s="168">
        <f>IF(M27=0,0,IF(Referenteneinsatz!C25=1,1,IF(O31&lt;=K31,1,2)))</f>
        <v>0</v>
      </c>
      <c r="J31" s="287">
        <f>IF(M27=0,0,(O31/M27))</f>
        <v>0</v>
      </c>
      <c r="K31" s="169">
        <f>IF(M27=0,0,VLOOKUP(M27,Tabelle2!B2:C101,2))</f>
        <v>0</v>
      </c>
      <c r="L31" s="157"/>
      <c r="M31" s="157"/>
      <c r="N31" s="157"/>
      <c r="O31" s="443">
        <f>K30+O30+M30</f>
        <v>0</v>
      </c>
      <c r="P31" s="443"/>
      <c r="Q31" s="57"/>
      <c r="R31" s="436" t="s">
        <v>2713</v>
      </c>
      <c r="S31" s="436"/>
      <c r="T31" s="436"/>
      <c r="U31" s="436"/>
      <c r="V31" s="436"/>
      <c r="W31" s="436"/>
      <c r="X31" s="436"/>
      <c r="Y31" s="436"/>
      <c r="Z31" s="436"/>
      <c r="AA31" s="436"/>
      <c r="AB31" s="437">
        <f>COUNTIFS('TN-Liste'!$L$12:$L$41,"&gt;45",'TN-Liste'!$M$12:$M$41,"=HA",'TN-Liste'!E12:E41,"x")</f>
        <v>0</v>
      </c>
      <c r="AC31" s="437"/>
      <c r="AD31" s="498">
        <f>COUNTIFS('TN-Liste'!$L$12:$L$41,"&gt;45",'TN-Liste'!$M$12:$M$41,"=HA",'TN-Liste'!F12:F41,"x")</f>
        <v>0</v>
      </c>
      <c r="AE31" s="498"/>
      <c r="AF31" s="498">
        <f>COUNTIFS('TN-Liste'!$L$12:$L$41,"&gt;45",'TN-Liste'!$M$12:$M$41,"=HA",'TN-Liste'!G12:G41,"x")</f>
        <v>0</v>
      </c>
      <c r="AG31" s="498"/>
      <c r="AH31" s="55"/>
    </row>
    <row r="32" spans="1:34" ht="4.5" customHeight="1" x14ac:dyDescent="0.3">
      <c r="A32" s="54"/>
      <c r="B32" s="55"/>
      <c r="C32" s="55"/>
      <c r="D32" s="55"/>
      <c r="E32" s="55"/>
      <c r="F32" s="55"/>
      <c r="G32" s="55"/>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row>
    <row r="33" spans="1:34" ht="14.4" x14ac:dyDescent="0.3">
      <c r="A33" s="54"/>
      <c r="B33" s="555" t="s">
        <v>2717</v>
      </c>
      <c r="C33" s="556"/>
      <c r="D33" s="556"/>
      <c r="E33" s="556"/>
      <c r="F33" s="556"/>
      <c r="G33" s="556"/>
      <c r="H33" s="556"/>
      <c r="I33" s="556"/>
      <c r="J33" s="556"/>
      <c r="K33" s="556"/>
      <c r="L33" s="556"/>
      <c r="M33" s="526"/>
      <c r="N33" s="67"/>
      <c r="O33" s="67"/>
      <c r="P33" s="68"/>
      <c r="Q33" s="68"/>
      <c r="R33" s="69" t="s">
        <v>2718</v>
      </c>
      <c r="S33" s="499">
        <f>COUNTIF('TN-Liste'!$M$12:$M$41,"SO")</f>
        <v>0</v>
      </c>
      <c r="T33" s="500"/>
      <c r="U33" s="67"/>
      <c r="V33" s="68"/>
      <c r="W33" s="68"/>
      <c r="X33" s="69" t="s">
        <v>2719</v>
      </c>
      <c r="Y33" s="499">
        <f>COUNTIF('TN-Liste'!$M$12:$M$41,"HO")</f>
        <v>0</v>
      </c>
      <c r="Z33" s="500"/>
      <c r="AA33" s="70"/>
      <c r="AB33" s="221"/>
      <c r="AC33" s="221"/>
      <c r="AD33" s="71"/>
      <c r="AE33" s="69" t="s">
        <v>2720</v>
      </c>
      <c r="AF33" s="499">
        <f>COUNTIF('TN-Liste'!$M$12:$M$41,"PR")</f>
        <v>0</v>
      </c>
      <c r="AG33" s="500"/>
      <c r="AH33" s="55"/>
    </row>
    <row r="34" spans="1:34" ht="4.5" customHeight="1" x14ac:dyDescent="0.3">
      <c r="A34" s="54"/>
      <c r="B34" s="26"/>
      <c r="C34" s="26"/>
      <c r="D34" s="26"/>
      <c r="E34" s="26"/>
      <c r="F34" s="26"/>
      <c r="G34" s="26"/>
      <c r="H34" s="26"/>
      <c r="I34" s="26"/>
      <c r="J34" s="26"/>
      <c r="K34" s="26"/>
      <c r="L34" s="26"/>
      <c r="M34" s="26"/>
      <c r="N34" s="26"/>
      <c r="O34" s="26"/>
      <c r="P34" s="26"/>
      <c r="Q34" s="55"/>
      <c r="R34" s="26"/>
      <c r="S34" s="26"/>
      <c r="T34" s="26"/>
      <c r="U34" s="26"/>
      <c r="V34" s="26"/>
      <c r="W34" s="26"/>
      <c r="X34" s="26"/>
      <c r="Y34" s="26"/>
      <c r="Z34" s="26"/>
      <c r="AA34" s="26"/>
      <c r="AB34" s="26"/>
      <c r="AC34" s="26"/>
      <c r="AD34" s="26"/>
      <c r="AE34" s="26"/>
      <c r="AF34" s="55"/>
      <c r="AG34" s="55"/>
      <c r="AH34" s="55"/>
    </row>
    <row r="35" spans="1:34" ht="14.4" x14ac:dyDescent="0.3">
      <c r="A35" s="56" t="s">
        <v>2721</v>
      </c>
      <c r="B35" s="438" t="s">
        <v>2722</v>
      </c>
      <c r="C35" s="438"/>
      <c r="D35" s="438"/>
      <c r="E35" s="438"/>
      <c r="F35" s="438"/>
      <c r="G35" s="438"/>
      <c r="H35" s="438"/>
      <c r="I35" s="438"/>
      <c r="J35" s="438"/>
      <c r="K35" s="438"/>
      <c r="L35" s="442" t="s">
        <v>2723</v>
      </c>
      <c r="M35" s="442"/>
      <c r="N35" s="442"/>
      <c r="O35" s="442"/>
      <c r="P35" s="442"/>
      <c r="Q35" s="57"/>
      <c r="R35" s="438" t="s">
        <v>2724</v>
      </c>
      <c r="S35" s="438"/>
      <c r="T35" s="438"/>
      <c r="U35" s="438"/>
      <c r="V35" s="438"/>
      <c r="W35" s="438"/>
      <c r="X35" s="438"/>
      <c r="Y35" s="438"/>
      <c r="Z35" s="438"/>
      <c r="AA35" s="438"/>
      <c r="AB35" s="438"/>
      <c r="AC35" s="438"/>
      <c r="AD35" s="438"/>
      <c r="AE35" s="442" t="s">
        <v>2725</v>
      </c>
      <c r="AF35" s="442"/>
      <c r="AG35" s="442"/>
      <c r="AH35" s="26"/>
    </row>
    <row r="36" spans="1:34" ht="14.4" x14ac:dyDescent="0.3">
      <c r="A36" s="56"/>
      <c r="B36" s="455" t="s">
        <v>2726</v>
      </c>
      <c r="C36" s="456"/>
      <c r="D36" s="456"/>
      <c r="E36" s="456"/>
      <c r="F36" s="456"/>
      <c r="G36" s="456"/>
      <c r="H36" s="456"/>
      <c r="I36" s="456"/>
      <c r="J36" s="456"/>
      <c r="K36" s="456"/>
      <c r="L36" s="457"/>
      <c r="M36" s="446">
        <f>Einnahmen!F261</f>
        <v>0</v>
      </c>
      <c r="N36" s="447"/>
      <c r="O36" s="447"/>
      <c r="P36" s="448"/>
      <c r="Q36" s="57"/>
      <c r="R36" s="506" t="s">
        <v>2727</v>
      </c>
      <c r="S36" s="404"/>
      <c r="T36" s="404"/>
      <c r="U36" s="404"/>
      <c r="V36" s="404"/>
      <c r="W36" s="404"/>
      <c r="X36" s="404"/>
      <c r="Y36" s="404"/>
      <c r="Z36" s="404"/>
      <c r="AA36" s="404"/>
      <c r="AB36" s="404"/>
      <c r="AC36" s="507"/>
      <c r="AD36" s="508">
        <f>IF(Ausgaben!F41="",0,Ausgaben!F41)</f>
        <v>0</v>
      </c>
      <c r="AE36" s="509"/>
      <c r="AF36" s="509"/>
      <c r="AG36" s="510"/>
      <c r="AH36" s="26"/>
    </row>
    <row r="37" spans="1:34" ht="14.4" x14ac:dyDescent="0.3">
      <c r="A37" s="56"/>
      <c r="B37" s="458" t="s">
        <v>3962</v>
      </c>
      <c r="C37" s="459"/>
      <c r="D37" s="459"/>
      <c r="E37" s="459"/>
      <c r="F37" s="459"/>
      <c r="G37" s="459"/>
      <c r="H37" s="459"/>
      <c r="I37" s="459"/>
      <c r="J37" s="459"/>
      <c r="K37" s="459"/>
      <c r="L37" s="460"/>
      <c r="M37" s="449" t="str">
        <f>'Freiwillige Arbeitsleistung'!E37</f>
        <v/>
      </c>
      <c r="N37" s="450"/>
      <c r="O37" s="450"/>
      <c r="P37" s="451"/>
      <c r="Q37" s="57"/>
      <c r="R37" s="506" t="s">
        <v>2728</v>
      </c>
      <c r="S37" s="404"/>
      <c r="T37" s="404"/>
      <c r="U37" s="404"/>
      <c r="V37" s="404"/>
      <c r="W37" s="404"/>
      <c r="X37" s="404"/>
      <c r="Y37" s="404"/>
      <c r="Z37" s="404"/>
      <c r="AA37" s="404"/>
      <c r="AB37" s="404"/>
      <c r="AC37" s="507"/>
      <c r="AD37" s="508">
        <f>Ausgaben!F58</f>
        <v>0</v>
      </c>
      <c r="AE37" s="509"/>
      <c r="AF37" s="509"/>
      <c r="AG37" s="510"/>
      <c r="AH37" s="26"/>
    </row>
    <row r="38" spans="1:34" ht="14.4" x14ac:dyDescent="0.3">
      <c r="A38" s="56"/>
      <c r="B38" s="444" t="s">
        <v>2729</v>
      </c>
      <c r="C38" s="445"/>
      <c r="D38" s="445"/>
      <c r="E38" s="445"/>
      <c r="F38" s="445"/>
      <c r="G38" s="445"/>
      <c r="H38" s="445"/>
      <c r="I38" s="461">
        <v>12.15</v>
      </c>
      <c r="J38" s="461"/>
      <c r="K38" s="461"/>
      <c r="L38" s="462"/>
      <c r="M38" s="452">
        <f>IF(M37="",0,M37*12.15)</f>
        <v>0</v>
      </c>
      <c r="N38" s="453"/>
      <c r="O38" s="453"/>
      <c r="P38" s="454"/>
      <c r="Q38" s="57"/>
      <c r="R38" s="506" t="s">
        <v>2730</v>
      </c>
      <c r="S38" s="404"/>
      <c r="T38" s="404"/>
      <c r="U38" s="404"/>
      <c r="V38" s="404"/>
      <c r="W38" s="404"/>
      <c r="X38" s="404"/>
      <c r="Y38" s="404"/>
      <c r="Z38" s="404"/>
      <c r="AA38" s="404"/>
      <c r="AB38" s="404"/>
      <c r="AC38" s="507"/>
      <c r="AD38" s="508">
        <f>Ausgaben!F65</f>
        <v>0</v>
      </c>
      <c r="AE38" s="509"/>
      <c r="AF38" s="509"/>
      <c r="AG38" s="510"/>
      <c r="AH38" s="26"/>
    </row>
    <row r="39" spans="1:34" ht="14.4" x14ac:dyDescent="0.3">
      <c r="A39" s="56"/>
      <c r="B39" s="463" t="s">
        <v>2731</v>
      </c>
      <c r="C39" s="464"/>
      <c r="D39" s="464"/>
      <c r="E39" s="464"/>
      <c r="F39" s="464"/>
      <c r="G39" s="464"/>
      <c r="H39" s="464"/>
      <c r="I39" s="464"/>
      <c r="J39" s="464"/>
      <c r="K39" s="464"/>
      <c r="L39" s="465"/>
      <c r="M39" s="446"/>
      <c r="N39" s="447"/>
      <c r="O39" s="447"/>
      <c r="P39" s="448"/>
      <c r="Q39" s="57"/>
      <c r="R39" s="506" t="s">
        <v>2732</v>
      </c>
      <c r="S39" s="404"/>
      <c r="T39" s="404"/>
      <c r="U39" s="404"/>
      <c r="V39" s="404"/>
      <c r="W39" s="404"/>
      <c r="X39" s="404"/>
      <c r="Y39" s="404"/>
      <c r="Z39" s="404"/>
      <c r="AA39" s="404"/>
      <c r="AB39" s="404"/>
      <c r="AC39" s="507"/>
      <c r="AD39" s="508">
        <f>Ausgaben!F111</f>
        <v>0</v>
      </c>
      <c r="AE39" s="509"/>
      <c r="AF39" s="509"/>
      <c r="AG39" s="510"/>
      <c r="AH39" s="26"/>
    </row>
    <row r="40" spans="1:34" ht="14.4" x14ac:dyDescent="0.3">
      <c r="A40" s="56"/>
      <c r="B40" s="442" t="s">
        <v>2733</v>
      </c>
      <c r="C40" s="442"/>
      <c r="D40" s="442"/>
      <c r="E40" s="442"/>
      <c r="F40" s="442"/>
      <c r="G40" s="442"/>
      <c r="H40" s="442"/>
      <c r="I40" s="442"/>
      <c r="J40" s="442"/>
      <c r="K40" s="442"/>
      <c r="L40" s="442"/>
      <c r="M40" s="442"/>
      <c r="N40" s="442"/>
      <c r="O40" s="442"/>
      <c r="P40" s="442"/>
      <c r="Q40" s="57"/>
      <c r="R40" s="506" t="s">
        <v>2734</v>
      </c>
      <c r="S40" s="404"/>
      <c r="T40" s="404"/>
      <c r="U40" s="404"/>
      <c r="V40" s="404"/>
      <c r="W40" s="404"/>
      <c r="X40" s="404"/>
      <c r="Y40" s="404"/>
      <c r="Z40" s="404"/>
      <c r="AA40" s="404"/>
      <c r="AB40" s="404"/>
      <c r="AC40" s="507"/>
      <c r="AD40" s="508">
        <f>Ausgaben!F114</f>
        <v>0</v>
      </c>
      <c r="AE40" s="509"/>
      <c r="AF40" s="509"/>
      <c r="AG40" s="510"/>
      <c r="AH40" s="26"/>
    </row>
    <row r="41" spans="1:34" ht="14.4" x14ac:dyDescent="0.3">
      <c r="A41" s="56"/>
      <c r="B41" s="527" t="s">
        <v>2735</v>
      </c>
      <c r="C41" s="528"/>
      <c r="D41" s="528"/>
      <c r="E41" s="528"/>
      <c r="F41" s="528"/>
      <c r="G41" s="528"/>
      <c r="H41" s="528"/>
      <c r="I41" s="528"/>
      <c r="J41" s="528"/>
      <c r="K41" s="528"/>
      <c r="L41" s="526"/>
      <c r="M41" s="529" t="s">
        <v>2736</v>
      </c>
      <c r="N41" s="530"/>
      <c r="O41" s="530"/>
      <c r="P41" s="531"/>
      <c r="Q41" s="57"/>
      <c r="R41" s="506" t="s">
        <v>2737</v>
      </c>
      <c r="S41" s="404"/>
      <c r="T41" s="404"/>
      <c r="U41" s="404"/>
      <c r="V41" s="404"/>
      <c r="W41" s="404"/>
      <c r="X41" s="404"/>
      <c r="Y41" s="404"/>
      <c r="Z41" s="404"/>
      <c r="AA41" s="404"/>
      <c r="AB41" s="404"/>
      <c r="AC41" s="507"/>
      <c r="AD41" s="508">
        <f>Ausgaben!F124</f>
        <v>0</v>
      </c>
      <c r="AE41" s="509"/>
      <c r="AF41" s="509"/>
      <c r="AG41" s="510"/>
      <c r="AH41" s="26"/>
    </row>
    <row r="42" spans="1:34" ht="14.4" x14ac:dyDescent="0.3">
      <c r="A42" s="56"/>
      <c r="B42" s="524">
        <f>Einnahmen!D265</f>
        <v>0</v>
      </c>
      <c r="C42" s="525"/>
      <c r="D42" s="525"/>
      <c r="E42" s="525"/>
      <c r="F42" s="525"/>
      <c r="G42" s="525"/>
      <c r="H42" s="525"/>
      <c r="I42" s="525"/>
      <c r="J42" s="525"/>
      <c r="K42" s="525"/>
      <c r="L42" s="526"/>
      <c r="M42" s="532">
        <f>Einnahmen!F265</f>
        <v>0</v>
      </c>
      <c r="N42" s="522"/>
      <c r="O42" s="522"/>
      <c r="P42" s="523"/>
      <c r="Q42" s="57"/>
      <c r="R42" s="506" t="s">
        <v>2738</v>
      </c>
      <c r="S42" s="404"/>
      <c r="T42" s="404"/>
      <c r="U42" s="404"/>
      <c r="V42" s="404"/>
      <c r="W42" s="404"/>
      <c r="X42" s="404"/>
      <c r="Y42" s="404"/>
      <c r="Z42" s="404"/>
      <c r="AA42" s="404"/>
      <c r="AB42" s="404"/>
      <c r="AC42" s="507"/>
      <c r="AD42" s="508">
        <f>Ausgaben!F130</f>
        <v>0</v>
      </c>
      <c r="AE42" s="509"/>
      <c r="AF42" s="509"/>
      <c r="AG42" s="510"/>
      <c r="AH42" s="26"/>
    </row>
    <row r="43" spans="1:34" ht="14.4" x14ac:dyDescent="0.3">
      <c r="A43" s="56"/>
      <c r="B43" s="524">
        <f>Einnahmen!D266</f>
        <v>0</v>
      </c>
      <c r="C43" s="525"/>
      <c r="D43" s="525"/>
      <c r="E43" s="525"/>
      <c r="F43" s="525"/>
      <c r="G43" s="525"/>
      <c r="H43" s="525"/>
      <c r="I43" s="525"/>
      <c r="J43" s="525"/>
      <c r="K43" s="525"/>
      <c r="L43" s="526"/>
      <c r="M43" s="532">
        <f>Einnahmen!F266</f>
        <v>0</v>
      </c>
      <c r="N43" s="522"/>
      <c r="O43" s="522"/>
      <c r="P43" s="523"/>
      <c r="Q43" s="57"/>
      <c r="R43" s="506" t="s">
        <v>2739</v>
      </c>
      <c r="S43" s="404"/>
      <c r="T43" s="404"/>
      <c r="U43" s="404"/>
      <c r="V43" s="404"/>
      <c r="W43" s="404"/>
      <c r="X43" s="404"/>
      <c r="Y43" s="404"/>
      <c r="Z43" s="404"/>
      <c r="AA43" s="404"/>
      <c r="AB43" s="404"/>
      <c r="AC43" s="507"/>
      <c r="AD43" s="508">
        <f>Ausgaben!F133</f>
        <v>0</v>
      </c>
      <c r="AE43" s="509"/>
      <c r="AF43" s="509"/>
      <c r="AG43" s="510"/>
      <c r="AH43" s="26"/>
    </row>
    <row r="44" spans="1:34" ht="14.4" x14ac:dyDescent="0.3">
      <c r="A44" s="56"/>
      <c r="B44" s="524">
        <f>Einnahmen!D267</f>
        <v>0</v>
      </c>
      <c r="C44" s="525"/>
      <c r="D44" s="525"/>
      <c r="E44" s="525"/>
      <c r="F44" s="525"/>
      <c r="G44" s="525"/>
      <c r="H44" s="525"/>
      <c r="I44" s="525"/>
      <c r="J44" s="525"/>
      <c r="K44" s="525"/>
      <c r="L44" s="526"/>
      <c r="M44" s="532">
        <f>Einnahmen!F267</f>
        <v>0</v>
      </c>
      <c r="N44" s="522"/>
      <c r="O44" s="522"/>
      <c r="P44" s="523"/>
      <c r="Q44" s="57"/>
      <c r="R44" s="504" t="s">
        <v>2740</v>
      </c>
      <c r="S44" s="505"/>
      <c r="T44" s="505"/>
      <c r="U44" s="505"/>
      <c r="V44" s="505"/>
      <c r="W44" s="505"/>
      <c r="X44" s="505"/>
      <c r="Y44" s="505"/>
      <c r="Z44" s="505"/>
      <c r="AA44" s="505"/>
      <c r="AB44" s="505"/>
      <c r="AC44" s="505"/>
      <c r="AD44" s="501">
        <f>SUM(AD36:AG43)</f>
        <v>0</v>
      </c>
      <c r="AE44" s="502"/>
      <c r="AF44" s="502"/>
      <c r="AG44" s="503"/>
      <c r="AH44" s="26"/>
    </row>
    <row r="45" spans="1:34" s="141" customFormat="1" ht="12.75" customHeight="1" x14ac:dyDescent="0.2">
      <c r="A45" s="56"/>
      <c r="B45" s="512" t="s">
        <v>2741</v>
      </c>
      <c r="C45" s="512"/>
      <c r="D45" s="512"/>
      <c r="E45" s="512"/>
      <c r="F45" s="512"/>
      <c r="G45" s="512"/>
      <c r="H45" s="512"/>
      <c r="I45" s="512"/>
      <c r="J45" s="512"/>
      <c r="K45" s="512"/>
      <c r="M45" s="521">
        <f>0%*AD44</f>
        <v>0</v>
      </c>
      <c r="N45" s="522"/>
      <c r="O45" s="522"/>
      <c r="P45" s="523"/>
      <c r="Q45" s="57"/>
      <c r="R45" s="516" t="s">
        <v>2742</v>
      </c>
      <c r="S45" s="517"/>
      <c r="T45" s="517"/>
      <c r="U45" s="517"/>
      <c r="V45" s="517"/>
      <c r="W45" s="517"/>
      <c r="X45" s="517"/>
      <c r="Y45" s="517"/>
      <c r="Z45" s="517"/>
      <c r="AA45" s="517"/>
      <c r="AB45" s="517"/>
      <c r="AC45" s="517"/>
      <c r="AD45" s="513">
        <f>M38</f>
        <v>0</v>
      </c>
      <c r="AE45" s="514"/>
      <c r="AF45" s="514"/>
      <c r="AG45" s="515"/>
      <c r="AH45" s="27"/>
    </row>
    <row r="46" spans="1:34" s="141" customFormat="1" ht="12.75" customHeight="1" x14ac:dyDescent="0.2">
      <c r="A46" s="56"/>
      <c r="B46" s="61"/>
      <c r="C46" s="73"/>
      <c r="D46" s="73"/>
      <c r="E46" s="73"/>
      <c r="F46" s="73"/>
      <c r="G46" s="73"/>
      <c r="H46" s="73"/>
      <c r="I46" s="73"/>
      <c r="J46" s="73"/>
      <c r="K46" s="61"/>
      <c r="L46" s="61"/>
      <c r="M46" s="61"/>
      <c r="N46" s="61"/>
      <c r="O46" s="61"/>
      <c r="P46" s="61"/>
      <c r="Q46" s="57"/>
      <c r="R46" s="516" t="s">
        <v>2743</v>
      </c>
      <c r="S46" s="517"/>
      <c r="T46" s="517"/>
      <c r="U46" s="517"/>
      <c r="V46" s="517"/>
      <c r="W46" s="517"/>
      <c r="X46" s="517"/>
      <c r="Y46" s="517"/>
      <c r="Z46" s="517"/>
      <c r="AA46" s="517"/>
      <c r="AB46" s="517"/>
      <c r="AC46" s="517"/>
      <c r="AD46" s="513">
        <f>L39</f>
        <v>0</v>
      </c>
      <c r="AE46" s="514"/>
      <c r="AF46" s="514"/>
      <c r="AG46" s="515"/>
      <c r="AH46" s="27"/>
    </row>
    <row r="47" spans="1:34" ht="3" customHeight="1" x14ac:dyDescent="0.3">
      <c r="A47" s="56"/>
      <c r="B47" s="57"/>
      <c r="C47" s="57"/>
      <c r="D47" s="57"/>
      <c r="E47" s="57"/>
      <c r="F47" s="57"/>
      <c r="G47" s="57"/>
      <c r="H47" s="57"/>
      <c r="I47" s="57"/>
      <c r="J47" s="57"/>
      <c r="K47" s="57"/>
      <c r="L47" s="57"/>
      <c r="M47" s="57"/>
      <c r="N47" s="57"/>
      <c r="O47" s="57"/>
      <c r="P47" s="57"/>
      <c r="Q47" s="57"/>
      <c r="R47" s="57"/>
      <c r="S47" s="57"/>
      <c r="T47" s="57"/>
      <c r="U47" s="57"/>
      <c r="V47" s="57"/>
      <c r="W47" s="57"/>
      <c r="X47" s="57"/>
      <c r="Y47" s="57"/>
      <c r="Z47" s="57"/>
      <c r="AA47" s="57"/>
      <c r="AB47" s="57"/>
      <c r="AC47" s="57"/>
      <c r="AD47" s="57"/>
      <c r="AE47" s="74"/>
      <c r="AF47" s="74"/>
      <c r="AG47" s="74"/>
      <c r="AH47" s="55"/>
    </row>
    <row r="48" spans="1:34" ht="14.4" x14ac:dyDescent="0.3">
      <c r="A48" s="56"/>
      <c r="B48" s="57"/>
      <c r="C48" s="57"/>
      <c r="D48" s="57"/>
      <c r="E48" s="57"/>
      <c r="F48" s="57"/>
      <c r="G48" s="57"/>
      <c r="H48" s="57"/>
      <c r="I48" s="73" t="s">
        <v>2744</v>
      </c>
      <c r="J48" s="439" t="str">
        <f>IF(F4="","",M36+M38+L39+M42+M43+M44+M45)</f>
        <v/>
      </c>
      <c r="K48" s="440"/>
      <c r="L48" s="440"/>
      <c r="M48" s="440"/>
      <c r="N48" s="440"/>
      <c r="O48" s="440"/>
      <c r="P48" s="441"/>
      <c r="Q48" s="57"/>
      <c r="Y48" s="73"/>
      <c r="Z48" s="73" t="s">
        <v>2745</v>
      </c>
      <c r="AA48" s="439" t="str">
        <f>IF(F4="","",AD44+AD45+AD46)</f>
        <v/>
      </c>
      <c r="AB48" s="440"/>
      <c r="AC48" s="440"/>
      <c r="AD48" s="440"/>
      <c r="AE48" s="440"/>
      <c r="AF48" s="440"/>
      <c r="AG48" s="441"/>
      <c r="AH48" s="26"/>
    </row>
    <row r="49" spans="1:34" ht="3" customHeight="1" x14ac:dyDescent="0.3">
      <c r="A49" s="54"/>
      <c r="B49" s="55"/>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D49" s="55"/>
      <c r="AE49" s="55"/>
      <c r="AF49" s="55"/>
      <c r="AG49" s="55"/>
      <c r="AH49" s="55"/>
    </row>
    <row r="50" spans="1:34" ht="14.4" x14ac:dyDescent="0.3">
      <c r="A50" s="56"/>
      <c r="B50" s="57"/>
      <c r="C50" s="57"/>
      <c r="D50" s="57"/>
      <c r="E50" s="57"/>
      <c r="F50" s="57"/>
      <c r="G50" s="57"/>
      <c r="H50" s="57"/>
      <c r="I50" s="75" t="s">
        <v>2746</v>
      </c>
      <c r="J50" s="439" t="str">
        <f>IF(J48="","",AA48-J48)</f>
        <v/>
      </c>
      <c r="K50" s="440"/>
      <c r="L50" s="440"/>
      <c r="M50" s="440"/>
      <c r="N50" s="440"/>
      <c r="O50" s="440"/>
      <c r="P50" s="441"/>
      <c r="Q50" s="57"/>
      <c r="S50" s="73"/>
      <c r="T50" s="73"/>
      <c r="V50" s="56" t="s">
        <v>3969</v>
      </c>
      <c r="W50" s="518" t="str">
        <f>IF(AA48="","",IF(AA48*0.7&gt;=100,MIN(ROUNDDOWN(AA48*0.7,2),J50,V18*25),"0,00 €"))</f>
        <v/>
      </c>
      <c r="X50" s="519"/>
      <c r="Y50" s="519"/>
      <c r="Z50" s="519"/>
      <c r="AA50" s="519"/>
      <c r="AB50" s="520"/>
      <c r="AC50" s="73"/>
      <c r="AD50" s="76"/>
      <c r="AE50" s="77"/>
      <c r="AF50" s="77"/>
      <c r="AG50" s="57"/>
      <c r="AH50" s="26"/>
    </row>
    <row r="51" spans="1:34" ht="3" customHeight="1" x14ac:dyDescent="0.3">
      <c r="A51" s="54"/>
      <c r="B51" s="55"/>
      <c r="C51" s="55"/>
      <c r="D51" s="55"/>
      <c r="E51" s="55"/>
      <c r="F51" s="55"/>
      <c r="G51" s="55"/>
      <c r="H51" s="55"/>
      <c r="I51" s="55"/>
      <c r="J51" s="55"/>
      <c r="K51" s="55"/>
      <c r="L51" s="55"/>
      <c r="M51" s="55"/>
      <c r="N51" s="55"/>
      <c r="O51" s="55"/>
      <c r="P51" s="55"/>
      <c r="Q51" s="55"/>
      <c r="R51" s="55"/>
      <c r="S51" s="55"/>
      <c r="T51" s="55"/>
      <c r="U51" s="55"/>
      <c r="V51" s="55"/>
      <c r="W51" s="55"/>
      <c r="X51" s="55"/>
      <c r="Y51" s="55"/>
      <c r="Z51" s="55"/>
      <c r="AA51" s="55"/>
      <c r="AB51" s="55"/>
      <c r="AC51" s="55"/>
      <c r="AD51" s="55"/>
      <c r="AE51" s="55"/>
      <c r="AF51" s="55"/>
      <c r="AG51" s="55"/>
      <c r="AH51" s="55"/>
    </row>
    <row r="52" spans="1:34" ht="14.4" x14ac:dyDescent="0.3">
      <c r="A52" s="56" t="s">
        <v>2747</v>
      </c>
      <c r="B52" s="78" t="s">
        <v>2748</v>
      </c>
      <c r="C52" s="77"/>
      <c r="D52" s="77"/>
      <c r="E52" s="77"/>
      <c r="F52" s="77"/>
      <c r="G52" s="77"/>
      <c r="H52" s="77"/>
      <c r="I52" s="77"/>
      <c r="J52" s="77"/>
      <c r="K52" s="77"/>
      <c r="L52" s="77"/>
      <c r="M52" s="77"/>
      <c r="N52" s="77"/>
      <c r="O52" s="77"/>
      <c r="P52" s="77"/>
      <c r="Q52" s="57"/>
      <c r="R52" s="77"/>
      <c r="S52" s="77"/>
      <c r="T52" s="77"/>
      <c r="U52" s="77"/>
      <c r="V52" s="77"/>
      <c r="W52" s="77"/>
      <c r="X52" s="77"/>
      <c r="Y52" s="77"/>
      <c r="Z52" s="77"/>
      <c r="AA52" s="77"/>
      <c r="AB52" s="77"/>
      <c r="AC52" s="77"/>
      <c r="AD52" s="140" t="str">
        <f>IF(ISNUMBER(SEARCH("DE",F54)),"OK","NichtOK")</f>
        <v>NichtOK</v>
      </c>
      <c r="AE52" s="77"/>
      <c r="AF52" s="77"/>
      <c r="AG52" s="57"/>
      <c r="AH52" s="57"/>
    </row>
    <row r="53" spans="1:34" ht="14.4" x14ac:dyDescent="0.3">
      <c r="A53" s="56"/>
      <c r="B53" s="459" t="s">
        <v>2749</v>
      </c>
      <c r="C53" s="459"/>
      <c r="D53" s="459"/>
      <c r="E53" s="459"/>
      <c r="F53" s="511" t="str">
        <f>IF(Dateneingabe_1!C15="","",Dateneingabe_1!C15)</f>
        <v/>
      </c>
      <c r="G53" s="511"/>
      <c r="H53" s="511"/>
      <c r="I53" s="511"/>
      <c r="J53" s="511"/>
      <c r="K53" s="511"/>
      <c r="L53" s="511"/>
      <c r="M53" s="511"/>
      <c r="N53" s="511"/>
      <c r="O53" s="511"/>
      <c r="P53" s="511"/>
      <c r="Q53" s="57"/>
      <c r="R53" s="459" t="s">
        <v>2750</v>
      </c>
      <c r="S53" s="459"/>
      <c r="T53" s="459"/>
      <c r="U53" s="459"/>
      <c r="V53" s="511" t="str">
        <f>IF(Dateneingabe_1!C16="","",Dateneingabe_1!C16)</f>
        <v/>
      </c>
      <c r="W53" s="511"/>
      <c r="X53" s="511"/>
      <c r="Y53" s="511"/>
      <c r="Z53" s="511"/>
      <c r="AA53" s="511"/>
      <c r="AB53" s="511"/>
      <c r="AC53" s="511"/>
      <c r="AD53" s="511"/>
      <c r="AE53" s="511"/>
      <c r="AF53" s="511"/>
      <c r="AG53" s="57"/>
      <c r="AH53" s="57"/>
    </row>
    <row r="54" spans="1:34" ht="14.4" x14ac:dyDescent="0.3">
      <c r="A54" s="56"/>
      <c r="B54" s="459" t="s">
        <v>2751</v>
      </c>
      <c r="C54" s="459"/>
      <c r="D54" s="459"/>
      <c r="E54" s="459"/>
      <c r="F54" s="511" t="str">
        <f>IF(Dateneingabe_1!C17="","",Dateneingabe_1!C17)</f>
        <v/>
      </c>
      <c r="G54" s="511"/>
      <c r="H54" s="511"/>
      <c r="I54" s="511"/>
      <c r="J54" s="511"/>
      <c r="K54" s="511"/>
      <c r="L54" s="511"/>
      <c r="M54" s="511"/>
      <c r="N54" s="511"/>
      <c r="O54" s="511"/>
      <c r="P54" s="511"/>
      <c r="Q54" s="57"/>
      <c r="R54" s="459" t="s">
        <v>2752</v>
      </c>
      <c r="S54" s="459"/>
      <c r="T54" s="459"/>
      <c r="U54" s="459"/>
      <c r="V54" s="546" t="s">
        <v>2832</v>
      </c>
      <c r="W54" s="546"/>
      <c r="X54" s="546"/>
      <c r="Y54" s="546"/>
      <c r="Z54" s="546"/>
      <c r="AA54" s="546"/>
      <c r="AB54" s="546"/>
      <c r="AC54" s="546"/>
      <c r="AD54" s="546"/>
      <c r="AE54" s="546"/>
      <c r="AF54" s="546"/>
      <c r="AG54" s="57"/>
      <c r="AH54" s="57"/>
    </row>
    <row r="55" spans="1:34" ht="3" customHeight="1" x14ac:dyDescent="0.3">
      <c r="A55" s="54"/>
      <c r="B55" s="55"/>
      <c r="C55" s="55"/>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row>
    <row r="56" spans="1:34" ht="11.25" customHeight="1" x14ac:dyDescent="0.3">
      <c r="A56" s="66"/>
      <c r="B56" s="547" t="s">
        <v>2753</v>
      </c>
      <c r="C56" s="548"/>
      <c r="D56" s="548"/>
      <c r="E56" s="548"/>
      <c r="F56" s="548"/>
      <c r="G56" s="548"/>
      <c r="H56" s="548"/>
      <c r="I56" s="548"/>
      <c r="J56" s="548"/>
      <c r="K56" s="548"/>
      <c r="L56" s="548"/>
      <c r="M56" s="548"/>
      <c r="N56" s="548"/>
      <c r="O56" s="548"/>
      <c r="P56" s="66" t="s">
        <v>2754</v>
      </c>
      <c r="Q56" s="139" t="s">
        <v>2755</v>
      </c>
      <c r="R56" s="131"/>
      <c r="S56" s="131"/>
      <c r="T56" s="131"/>
      <c r="U56" s="131"/>
      <c r="V56" s="131"/>
      <c r="W56" s="131"/>
      <c r="X56" s="131"/>
      <c r="Y56" s="131"/>
      <c r="Z56" s="132"/>
      <c r="AA56" s="222" t="b">
        <v>1</v>
      </c>
      <c r="AB56" s="222"/>
      <c r="AC56" s="133"/>
      <c r="AD56" s="549" t="s">
        <v>2756</v>
      </c>
      <c r="AE56" s="549"/>
      <c r="AF56" s="549"/>
      <c r="AG56" s="549"/>
      <c r="AH56" s="549"/>
    </row>
    <row r="57" spans="1:34" ht="11.25" customHeight="1" x14ac:dyDescent="0.3">
      <c r="A57" s="79" t="s">
        <v>2757</v>
      </c>
      <c r="B57" s="125" t="s">
        <v>2758</v>
      </c>
      <c r="C57" s="126"/>
      <c r="D57" s="126"/>
      <c r="E57" s="126"/>
      <c r="F57" s="126"/>
      <c r="G57" s="126"/>
      <c r="H57" s="126"/>
      <c r="I57" s="126"/>
      <c r="J57" s="126"/>
      <c r="K57" s="126"/>
      <c r="L57" s="127"/>
      <c r="M57" s="127"/>
      <c r="N57" s="127"/>
      <c r="O57" s="127" t="b">
        <v>1</v>
      </c>
      <c r="P57" s="66"/>
      <c r="Q57" s="134" t="s">
        <v>2759</v>
      </c>
      <c r="R57" s="134"/>
      <c r="S57" s="134"/>
      <c r="T57" s="134"/>
      <c r="U57" s="134"/>
      <c r="V57" s="134"/>
      <c r="W57" s="134"/>
      <c r="X57" s="134"/>
      <c r="Y57" s="134"/>
      <c r="Z57" s="127"/>
      <c r="AA57" s="126"/>
      <c r="AB57" s="126"/>
      <c r="AC57" s="223"/>
      <c r="AD57" s="533" t="str">
        <f>IF(AND(ISNUMBER(SEARCH("DE",F54)),B12&lt;1,F4&lt;&gt;0,AE4&lt;&gt;0,K25=0,M25=0,O25=0,F6&lt;&gt;0,J31&gt;0.05,AE6&lt;&gt;0,I31=1,J50&gt;0,W50&gt;199.99,F54&lt;&gt;0,O57=TRUE,AA56=TRUE,AA60=TRUE)=TRUE,"Der Antrag ist vollständig und nach erster Prüfung korrekt!","Der Antrag ist nicht vollständig bzw. nicht förderfähig!")</f>
        <v>Der Antrag ist nicht vollständig bzw. nicht förderfähig!</v>
      </c>
      <c r="AE57" s="534"/>
      <c r="AF57" s="534"/>
      <c r="AG57" s="534"/>
      <c r="AH57" s="535"/>
    </row>
    <row r="58" spans="1:34" ht="11.25" customHeight="1" x14ac:dyDescent="0.3">
      <c r="A58" s="79" t="s">
        <v>2760</v>
      </c>
      <c r="B58" s="125" t="s">
        <v>2761</v>
      </c>
      <c r="C58" s="126"/>
      <c r="D58" s="126"/>
      <c r="E58" s="126"/>
      <c r="F58" s="126"/>
      <c r="G58" s="126"/>
      <c r="H58" s="126"/>
      <c r="I58" s="126"/>
      <c r="J58" s="126"/>
      <c r="K58" s="126"/>
      <c r="L58" s="127"/>
      <c r="M58" s="127"/>
      <c r="N58" s="127"/>
      <c r="O58" s="127"/>
      <c r="P58" s="66"/>
      <c r="Q58" s="134" t="s">
        <v>2762</v>
      </c>
      <c r="R58" s="134"/>
      <c r="S58" s="134"/>
      <c r="T58" s="134"/>
      <c r="U58" s="134"/>
      <c r="V58" s="134"/>
      <c r="W58" s="134"/>
      <c r="X58" s="134"/>
      <c r="Y58" s="134"/>
      <c r="Z58" s="127"/>
      <c r="AA58" s="127" t="b">
        <v>0</v>
      </c>
      <c r="AB58" s="127"/>
      <c r="AC58" s="135"/>
      <c r="AD58" s="536"/>
      <c r="AE58" s="536"/>
      <c r="AF58" s="536"/>
      <c r="AG58" s="536"/>
      <c r="AH58" s="537"/>
    </row>
    <row r="59" spans="1:34" ht="11.25" customHeight="1" x14ac:dyDescent="0.3">
      <c r="B59" s="125" t="s">
        <v>2763</v>
      </c>
      <c r="C59" s="126"/>
      <c r="D59" s="126"/>
      <c r="E59" s="126"/>
      <c r="F59" s="126"/>
      <c r="G59" s="126"/>
      <c r="H59" s="126"/>
      <c r="I59" s="126"/>
      <c r="J59" s="126"/>
      <c r="K59" s="126"/>
      <c r="L59" s="127"/>
      <c r="M59" s="127"/>
      <c r="N59" s="127"/>
      <c r="O59" s="127" t="b">
        <v>0</v>
      </c>
      <c r="P59" s="66"/>
      <c r="Q59" s="134"/>
      <c r="R59" s="134"/>
      <c r="S59" s="134"/>
      <c r="T59" s="134"/>
      <c r="U59" s="134"/>
      <c r="V59" s="134"/>
      <c r="W59" s="134"/>
      <c r="X59" s="134"/>
      <c r="Y59" s="134"/>
      <c r="Z59" s="127"/>
      <c r="AA59" s="127" t="b">
        <v>0</v>
      </c>
      <c r="AB59" s="127"/>
      <c r="AC59" s="135"/>
      <c r="AD59" s="536"/>
      <c r="AE59" s="536"/>
      <c r="AF59" s="536"/>
      <c r="AG59" s="536"/>
      <c r="AH59" s="537"/>
    </row>
    <row r="60" spans="1:34" ht="11.25" customHeight="1" x14ac:dyDescent="0.3">
      <c r="A60" s="79"/>
      <c r="B60" s="128" t="s">
        <v>2764</v>
      </c>
      <c r="C60" s="129"/>
      <c r="D60" s="129"/>
      <c r="E60" s="129"/>
      <c r="F60" s="129"/>
      <c r="G60" s="129"/>
      <c r="H60" s="129"/>
      <c r="I60" s="129"/>
      <c r="J60" s="129"/>
      <c r="K60" s="129"/>
      <c r="L60" s="130"/>
      <c r="M60" s="130"/>
      <c r="N60" s="130"/>
      <c r="O60" s="130"/>
      <c r="P60" s="81" t="s">
        <v>2765</v>
      </c>
      <c r="Q60" s="136" t="s">
        <v>2766</v>
      </c>
      <c r="R60" s="136"/>
      <c r="S60" s="136"/>
      <c r="T60" s="136"/>
      <c r="U60" s="136"/>
      <c r="V60" s="136"/>
      <c r="W60" s="136"/>
      <c r="X60" s="136"/>
      <c r="Y60" s="136"/>
      <c r="Z60" s="137"/>
      <c r="AA60" s="130" t="b">
        <v>1</v>
      </c>
      <c r="AB60" s="130"/>
      <c r="AC60" s="138"/>
      <c r="AD60" s="536"/>
      <c r="AE60" s="536"/>
      <c r="AF60" s="536"/>
      <c r="AG60" s="536"/>
      <c r="AH60" s="537"/>
    </row>
    <row r="61" spans="1:34" ht="3" customHeight="1" x14ac:dyDescent="0.3">
      <c r="A61" s="54"/>
      <c r="B61" s="55"/>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row>
    <row r="62" spans="1:34" ht="51" customHeight="1" x14ac:dyDescent="0.3">
      <c r="A62" s="54"/>
      <c r="B62" s="538" t="s">
        <v>2767</v>
      </c>
      <c r="C62" s="539"/>
      <c r="D62" s="539"/>
      <c r="E62" s="539"/>
      <c r="F62" s="539"/>
      <c r="G62" s="539"/>
      <c r="H62" s="539"/>
      <c r="I62" s="539"/>
      <c r="J62" s="539"/>
      <c r="K62" s="539"/>
      <c r="L62" s="539"/>
      <c r="M62" s="539"/>
      <c r="N62" s="539"/>
      <c r="O62" s="539"/>
      <c r="P62" s="539"/>
      <c r="Q62" s="539"/>
      <c r="R62" s="539"/>
      <c r="S62" s="539"/>
      <c r="T62" s="539"/>
      <c r="U62" s="539"/>
      <c r="V62" s="539"/>
      <c r="W62" s="539"/>
      <c r="X62" s="539"/>
      <c r="Y62" s="539"/>
      <c r="Z62" s="539"/>
      <c r="AA62" s="539"/>
      <c r="AB62" s="539"/>
      <c r="AC62" s="539"/>
      <c r="AD62" s="539"/>
      <c r="AE62" s="539"/>
      <c r="AF62" s="539"/>
      <c r="AG62" s="539"/>
      <c r="AH62" s="55"/>
    </row>
    <row r="63" spans="1:34" ht="3" customHeight="1" x14ac:dyDescent="0.3">
      <c r="A63" s="54"/>
      <c r="B63" s="55"/>
      <c r="C63" s="55"/>
      <c r="D63" s="55"/>
      <c r="E63" s="55"/>
      <c r="F63" s="55"/>
      <c r="G63" s="55"/>
      <c r="H63" s="55"/>
      <c r="I63" s="55"/>
      <c r="J63" s="55"/>
      <c r="K63" s="55"/>
      <c r="L63" s="55"/>
      <c r="M63" s="55"/>
      <c r="N63" s="55"/>
      <c r="O63" s="55"/>
      <c r="P63" s="55"/>
      <c r="Q63" s="55"/>
      <c r="R63" s="55"/>
      <c r="S63" s="55"/>
      <c r="T63" s="55"/>
      <c r="U63" s="55"/>
      <c r="V63" s="55"/>
      <c r="W63" s="55"/>
      <c r="X63" s="55"/>
      <c r="Y63" s="55"/>
      <c r="Z63" s="55"/>
      <c r="AA63" s="55"/>
      <c r="AB63" s="55"/>
      <c r="AC63" s="55"/>
      <c r="AD63" s="55"/>
      <c r="AE63" s="55"/>
      <c r="AF63" s="55"/>
      <c r="AG63" s="55"/>
      <c r="AH63" s="55"/>
    </row>
    <row r="64" spans="1:34" ht="14.4" x14ac:dyDescent="0.3">
      <c r="A64" s="54"/>
      <c r="B64" s="57" t="s">
        <v>2768</v>
      </c>
      <c r="C64" s="57"/>
      <c r="D64" s="540"/>
      <c r="E64" s="540"/>
      <c r="F64" s="540"/>
      <c r="G64" s="540"/>
      <c r="H64" s="540"/>
      <c r="I64" s="540"/>
      <c r="J64" s="540"/>
      <c r="K64" s="57"/>
      <c r="L64" s="57"/>
      <c r="M64" s="57"/>
      <c r="N64" s="57"/>
      <c r="O64" s="57"/>
      <c r="P64" s="57"/>
      <c r="Q64" s="57"/>
      <c r="R64" s="57"/>
      <c r="S64" s="57"/>
      <c r="T64" s="57"/>
      <c r="U64" s="56" t="s">
        <v>2769</v>
      </c>
      <c r="V64" s="541"/>
      <c r="W64" s="541"/>
      <c r="X64" s="541"/>
      <c r="Y64" s="541"/>
      <c r="Z64" s="541"/>
      <c r="AA64" s="541"/>
      <c r="AB64" s="541"/>
      <c r="AC64" s="541"/>
      <c r="AD64" s="541"/>
      <c r="AE64" s="541"/>
      <c r="AF64" s="541"/>
      <c r="AG64" s="55"/>
      <c r="AH64" s="55"/>
    </row>
    <row r="65" spans="1:34" ht="14.4" x14ac:dyDescent="0.3">
      <c r="A65" s="54"/>
      <c r="B65" s="55"/>
      <c r="C65" s="55"/>
      <c r="D65" s="55"/>
      <c r="E65" s="55"/>
      <c r="F65" s="55"/>
      <c r="G65" s="55"/>
      <c r="H65" s="55"/>
      <c r="I65" s="55"/>
      <c r="J65" s="55"/>
      <c r="K65" s="55"/>
      <c r="L65" s="55"/>
      <c r="M65" s="55"/>
      <c r="N65" s="55"/>
      <c r="O65" s="55"/>
      <c r="P65" s="55"/>
      <c r="Q65" s="55"/>
      <c r="R65" s="55"/>
      <c r="S65" s="55"/>
      <c r="T65" s="55"/>
      <c r="U65" s="55"/>
      <c r="V65" s="55"/>
      <c r="W65" s="55"/>
      <c r="X65" s="55"/>
      <c r="Y65" s="55"/>
      <c r="Z65" s="55"/>
      <c r="AA65" s="55"/>
      <c r="AB65" s="55"/>
      <c r="AC65" s="55"/>
      <c r="AD65" s="55"/>
      <c r="AE65" s="55"/>
      <c r="AF65" s="55"/>
      <c r="AG65" s="55"/>
      <c r="AH65" s="55"/>
    </row>
    <row r="66" spans="1:34" ht="14.4" x14ac:dyDescent="0.3">
      <c r="A66" s="54"/>
      <c r="B66" s="55"/>
      <c r="C66" s="55"/>
      <c r="D66" s="55"/>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5"/>
    </row>
    <row r="67" spans="1:34" ht="14.4" x14ac:dyDescent="0.3">
      <c r="A67" s="542" t="s">
        <v>2770</v>
      </c>
      <c r="B67" s="542"/>
      <c r="C67" s="542"/>
      <c r="D67" s="542"/>
      <c r="E67" s="542"/>
      <c r="F67" s="542"/>
      <c r="G67" s="542"/>
      <c r="H67" s="542"/>
      <c r="I67" s="542"/>
      <c r="J67" s="542"/>
      <c r="K67" s="542"/>
      <c r="L67" s="542"/>
      <c r="M67" s="542"/>
      <c r="N67" s="542"/>
      <c r="O67" s="542"/>
      <c r="P67" s="542"/>
      <c r="Q67" s="542"/>
      <c r="R67" s="542"/>
      <c r="S67" s="542"/>
      <c r="T67" s="542"/>
      <c r="U67" s="542"/>
      <c r="V67" s="542"/>
      <c r="W67" s="542"/>
      <c r="X67" s="542"/>
      <c r="Y67" s="542"/>
      <c r="Z67" s="542"/>
      <c r="AA67" s="542"/>
      <c r="AB67" s="542"/>
      <c r="AC67" s="542"/>
      <c r="AD67" s="542"/>
      <c r="AE67" s="542"/>
      <c r="AF67" s="542"/>
      <c r="AG67" s="542"/>
      <c r="AH67" s="542"/>
    </row>
    <row r="68" spans="1:34" ht="14.4" x14ac:dyDescent="0.3">
      <c r="A68" s="54"/>
      <c r="B68" s="55"/>
      <c r="C68" s="55"/>
      <c r="D68" s="55"/>
      <c r="E68" s="55"/>
      <c r="F68" s="55"/>
      <c r="G68" s="55"/>
      <c r="H68" s="55"/>
      <c r="I68" s="55"/>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row>
    <row r="69" spans="1:34" ht="30" customHeight="1" x14ac:dyDescent="0.3">
      <c r="A69" s="54"/>
      <c r="B69" s="543" t="s">
        <v>2771</v>
      </c>
      <c r="C69" s="543"/>
      <c r="D69" s="543"/>
      <c r="E69" s="543"/>
      <c r="F69" s="543"/>
      <c r="G69" s="543"/>
      <c r="H69" s="543"/>
      <c r="I69" s="543"/>
      <c r="J69" s="544"/>
      <c r="K69" s="544"/>
      <c r="L69" s="544"/>
      <c r="M69" s="544"/>
      <c r="N69" s="544"/>
      <c r="O69" s="544"/>
      <c r="P69" s="544"/>
      <c r="Q69" s="544"/>
      <c r="R69" s="544"/>
      <c r="S69" s="544"/>
      <c r="T69" s="57"/>
      <c r="U69" s="545" t="s">
        <v>2772</v>
      </c>
      <c r="V69" s="545"/>
      <c r="W69" s="545"/>
      <c r="X69" s="545"/>
      <c r="Y69" s="545"/>
      <c r="Z69" s="545"/>
      <c r="AA69" s="545"/>
      <c r="AB69" s="545"/>
      <c r="AC69" s="545"/>
      <c r="AD69" s="545"/>
      <c r="AE69" s="545"/>
      <c r="AF69" s="545"/>
      <c r="AG69" s="545"/>
      <c r="AH69" s="82"/>
    </row>
    <row r="70" spans="1:34" ht="30" customHeight="1" x14ac:dyDescent="0.3">
      <c r="A70" s="54"/>
      <c r="B70" s="543" t="s">
        <v>2773</v>
      </c>
      <c r="C70" s="543"/>
      <c r="D70" s="543"/>
      <c r="E70" s="543"/>
      <c r="F70" s="543"/>
      <c r="G70" s="543"/>
      <c r="H70" s="543"/>
      <c r="I70" s="543"/>
      <c r="J70" s="550"/>
      <c r="K70" s="551"/>
      <c r="L70" s="551"/>
      <c r="M70" s="219"/>
      <c r="N70" s="219"/>
      <c r="O70" s="551" t="s">
        <v>2774</v>
      </c>
      <c r="P70" s="551"/>
      <c r="Q70" s="551"/>
      <c r="R70" s="551"/>
      <c r="S70" s="552"/>
      <c r="T70" s="57"/>
      <c r="U70" s="550"/>
      <c r="V70" s="551"/>
      <c r="W70" s="551"/>
      <c r="X70" s="551"/>
      <c r="Y70" s="551"/>
      <c r="Z70" s="551"/>
      <c r="AA70" s="551"/>
      <c r="AB70" s="551"/>
      <c r="AC70" s="551"/>
      <c r="AD70" s="551"/>
      <c r="AE70" s="551"/>
      <c r="AF70" s="551"/>
      <c r="AG70" s="552"/>
      <c r="AH70" s="55"/>
    </row>
    <row r="71" spans="1:34" ht="30" customHeight="1" x14ac:dyDescent="0.3">
      <c r="A71" s="54"/>
      <c r="B71" s="543" t="s">
        <v>3970</v>
      </c>
      <c r="C71" s="543"/>
      <c r="D71" s="543"/>
      <c r="E71" s="543"/>
      <c r="F71" s="543"/>
      <c r="G71" s="543"/>
      <c r="H71" s="543"/>
      <c r="I71" s="543"/>
      <c r="J71" s="553" t="str">
        <f>W50</f>
        <v/>
      </c>
      <c r="K71" s="544"/>
      <c r="L71" s="544"/>
      <c r="M71" s="544"/>
      <c r="N71" s="544"/>
      <c r="O71" s="544"/>
      <c r="P71" s="544"/>
      <c r="Q71" s="544"/>
      <c r="R71" s="544"/>
      <c r="S71" s="544"/>
      <c r="T71" s="57"/>
      <c r="U71" s="57"/>
      <c r="V71" s="57"/>
      <c r="W71" s="57"/>
      <c r="X71" s="57"/>
      <c r="Y71" s="554" t="s">
        <v>2775</v>
      </c>
      <c r="Z71" s="554"/>
      <c r="AA71" s="554"/>
      <c r="AB71" s="554"/>
      <c r="AC71" s="554"/>
      <c r="AD71" s="554"/>
      <c r="AE71" s="554"/>
      <c r="AF71" s="554"/>
      <c r="AG71" s="554"/>
      <c r="AH71" s="55"/>
    </row>
    <row r="72" spans="1:34" ht="14.4" x14ac:dyDescent="0.3">
      <c r="A72" s="54"/>
      <c r="B72" s="57"/>
      <c r="C72" s="57"/>
      <c r="D72" s="57"/>
      <c r="E72" s="57"/>
      <c r="F72" s="57"/>
      <c r="G72" s="57"/>
      <c r="H72" s="57"/>
      <c r="I72" s="57"/>
      <c r="J72" s="57"/>
      <c r="K72" s="57"/>
      <c r="L72" s="57"/>
      <c r="M72" s="57"/>
      <c r="N72" s="57"/>
      <c r="O72" s="57"/>
      <c r="P72" s="57"/>
      <c r="Q72" s="57"/>
      <c r="R72" s="57"/>
      <c r="S72" s="57"/>
      <c r="T72" s="459" t="s">
        <v>2490</v>
      </c>
      <c r="U72" s="459"/>
      <c r="V72" s="459"/>
      <c r="W72" s="57"/>
      <c r="X72" s="459" t="s">
        <v>2597</v>
      </c>
      <c r="Y72" s="459"/>
      <c r="Z72" s="459"/>
      <c r="AA72" s="459"/>
      <c r="AB72" s="459"/>
      <c r="AC72" s="459"/>
      <c r="AD72" s="459"/>
      <c r="AE72" s="459"/>
      <c r="AF72" s="459"/>
      <c r="AG72" s="57"/>
      <c r="AH72" s="55"/>
    </row>
    <row r="73" spans="1:34" ht="14.4" x14ac:dyDescent="0.3">
      <c r="A73" s="54"/>
      <c r="B73" s="57" t="s">
        <v>2776</v>
      </c>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5"/>
    </row>
    <row r="74" spans="1:34" ht="14.4" x14ac:dyDescent="0.3">
      <c r="A74" s="54"/>
      <c r="B74" s="83"/>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5"/>
      <c r="AH74" s="55"/>
    </row>
    <row r="75" spans="1:34" ht="14.4" x14ac:dyDescent="0.3">
      <c r="A75" s="54"/>
      <c r="B75" s="86"/>
      <c r="C75" s="55"/>
      <c r="D75" s="55"/>
      <c r="E75" s="55"/>
      <c r="F75" s="55"/>
      <c r="G75" s="55"/>
      <c r="H75" s="55"/>
      <c r="I75" s="55"/>
      <c r="J75" s="55"/>
      <c r="K75" s="55"/>
      <c r="L75" s="55"/>
      <c r="M75" s="55"/>
      <c r="N75" s="55"/>
      <c r="O75" s="55"/>
      <c r="P75" s="55"/>
      <c r="Q75" s="55"/>
      <c r="R75" s="55"/>
      <c r="S75" s="55"/>
      <c r="T75" s="55"/>
      <c r="U75" s="55"/>
      <c r="V75" s="55"/>
      <c r="W75" s="55"/>
      <c r="X75" s="55"/>
      <c r="Y75" s="55"/>
      <c r="Z75" s="55"/>
      <c r="AA75" s="55"/>
      <c r="AB75" s="55"/>
      <c r="AC75" s="55"/>
      <c r="AD75" s="55"/>
      <c r="AE75" s="55"/>
      <c r="AF75" s="55"/>
      <c r="AG75" s="87"/>
      <c r="AH75" s="55"/>
    </row>
    <row r="76" spans="1:34" ht="14.4" x14ac:dyDescent="0.3">
      <c r="A76" s="54"/>
      <c r="B76" s="86"/>
      <c r="C76" s="55"/>
      <c r="D76" s="55"/>
      <c r="E76" s="55"/>
      <c r="F76" s="55"/>
      <c r="G76" s="55"/>
      <c r="H76" s="55"/>
      <c r="I76" s="55"/>
      <c r="J76" s="55"/>
      <c r="K76" s="55"/>
      <c r="L76" s="55"/>
      <c r="M76" s="55"/>
      <c r="N76" s="55"/>
      <c r="O76" s="55"/>
      <c r="P76" s="55"/>
      <c r="Q76" s="55"/>
      <c r="R76" s="55"/>
      <c r="S76" s="55"/>
      <c r="T76" s="55"/>
      <c r="U76" s="55"/>
      <c r="V76" s="55"/>
      <c r="W76" s="55"/>
      <c r="X76" s="55"/>
      <c r="Y76" s="55"/>
      <c r="Z76" s="55"/>
      <c r="AA76" s="55"/>
      <c r="AB76" s="55"/>
      <c r="AC76" s="55"/>
      <c r="AD76" s="55"/>
      <c r="AE76" s="55"/>
      <c r="AF76" s="55"/>
      <c r="AG76" s="87"/>
      <c r="AH76" s="55"/>
    </row>
    <row r="77" spans="1:34" ht="14.4" x14ac:dyDescent="0.3">
      <c r="A77" s="54"/>
      <c r="B77" s="86"/>
      <c r="C77" s="55"/>
      <c r="D77" s="55"/>
      <c r="E77" s="55"/>
      <c r="F77" s="55"/>
      <c r="G77" s="55"/>
      <c r="H77" s="55"/>
      <c r="I77" s="55"/>
      <c r="J77" s="55"/>
      <c r="K77" s="55"/>
      <c r="L77" s="55"/>
      <c r="M77" s="55"/>
      <c r="N77" s="55"/>
      <c r="O77" s="55"/>
      <c r="P77" s="55"/>
      <c r="Q77" s="55"/>
      <c r="R77" s="55"/>
      <c r="S77" s="55"/>
      <c r="T77" s="55"/>
      <c r="U77" s="55"/>
      <c r="V77" s="55"/>
      <c r="W77" s="55"/>
      <c r="X77" s="55"/>
      <c r="Y77" s="55"/>
      <c r="Z77" s="55"/>
      <c r="AA77" s="55"/>
      <c r="AB77" s="55"/>
      <c r="AC77" s="55"/>
      <c r="AD77" s="55"/>
      <c r="AE77" s="55"/>
      <c r="AF77" s="55"/>
      <c r="AG77" s="87"/>
      <c r="AH77" s="55"/>
    </row>
    <row r="78" spans="1:34" ht="14.4" x14ac:dyDescent="0.3">
      <c r="A78" s="54"/>
      <c r="B78" s="86"/>
      <c r="C78" s="55"/>
      <c r="D78" s="55"/>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87"/>
      <c r="AH78" s="55"/>
    </row>
    <row r="79" spans="1:34" ht="14.4" x14ac:dyDescent="0.3">
      <c r="A79" s="54"/>
      <c r="B79" s="86"/>
      <c r="C79" s="55"/>
      <c r="D79" s="55"/>
      <c r="E79" s="55"/>
      <c r="F79" s="55"/>
      <c r="G79" s="55"/>
      <c r="H79" s="55"/>
      <c r="I79" s="55"/>
      <c r="J79" s="55"/>
      <c r="K79" s="55"/>
      <c r="L79" s="55"/>
      <c r="M79" s="55"/>
      <c r="N79" s="55"/>
      <c r="O79" s="55"/>
      <c r="P79" s="55"/>
      <c r="Q79" s="55"/>
      <c r="R79" s="55"/>
      <c r="S79" s="55"/>
      <c r="T79" s="55"/>
      <c r="U79" s="55"/>
      <c r="V79" s="55"/>
      <c r="W79" s="55"/>
      <c r="X79" s="55"/>
      <c r="Y79" s="55"/>
      <c r="Z79" s="55"/>
      <c r="AA79" s="55"/>
      <c r="AB79" s="55"/>
      <c r="AC79" s="55"/>
      <c r="AD79" s="55"/>
      <c r="AE79" s="55"/>
      <c r="AF79" s="55"/>
      <c r="AG79" s="87"/>
      <c r="AH79" s="55"/>
    </row>
    <row r="80" spans="1:34" ht="14.4" x14ac:dyDescent="0.3">
      <c r="A80" s="54"/>
      <c r="B80" s="88"/>
      <c r="C80" s="89"/>
      <c r="D80" s="89"/>
      <c r="E80" s="89"/>
      <c r="F80" s="89"/>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90"/>
      <c r="AH80" s="55"/>
    </row>
    <row r="81" spans="2:33" ht="14.4" x14ac:dyDescent="0.3">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145"/>
    </row>
    <row r="82" spans="2:33" ht="14.4" x14ac:dyDescent="0.3">
      <c r="B82" s="58" t="s">
        <v>2851</v>
      </c>
      <c r="C82" s="58"/>
      <c r="D82" s="58"/>
      <c r="E82" s="58"/>
      <c r="F82" s="58"/>
      <c r="G82" s="58" t="str">
        <f>IF(F4="","",F4)</f>
        <v/>
      </c>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145"/>
    </row>
    <row r="83" spans="2:33" ht="14.4" x14ac:dyDescent="0.3">
      <c r="B83" s="431" t="str">
        <f>IF(Dateneingabe_1!C9="","",Dateneingabe_1!C9)</f>
        <v/>
      </c>
      <c r="C83" s="432"/>
      <c r="D83" s="432"/>
      <c r="E83" s="432"/>
      <c r="F83" s="432"/>
      <c r="G83" s="432"/>
      <c r="H83" s="432"/>
      <c r="I83" s="432"/>
      <c r="J83" s="432"/>
      <c r="K83" s="432"/>
      <c r="L83" s="432"/>
      <c r="M83" s="3"/>
      <c r="N83" s="3"/>
      <c r="O83" s="58"/>
      <c r="P83" s="58"/>
      <c r="Q83" s="58"/>
      <c r="R83" s="58"/>
      <c r="S83" s="58"/>
      <c r="T83" s="58"/>
      <c r="U83" s="58"/>
      <c r="V83" s="58"/>
      <c r="W83" s="58"/>
      <c r="X83" s="58"/>
      <c r="Y83" s="58"/>
      <c r="Z83" s="58"/>
      <c r="AA83" s="58"/>
      <c r="AB83" s="58"/>
      <c r="AC83" s="58"/>
      <c r="AD83" s="58"/>
      <c r="AE83" s="58"/>
      <c r="AF83" s="58"/>
      <c r="AG83" s="145"/>
    </row>
    <row r="84" spans="2:33" ht="14.4" x14ac:dyDescent="0.3">
      <c r="B84" s="433" t="str">
        <f>IF(Dateneingabe_1!C10="","",Dateneingabe_1!C10)</f>
        <v/>
      </c>
      <c r="C84" s="434"/>
      <c r="D84" s="434"/>
      <c r="E84" s="434"/>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145"/>
    </row>
    <row r="85" spans="2:33" ht="14.4" x14ac:dyDescent="0.3">
      <c r="B85" s="431" t="str">
        <f>IF(Dateneingabe_1!C11="","",Dateneingabe_1!C11)</f>
        <v/>
      </c>
      <c r="C85" s="432"/>
      <c r="D85" s="432"/>
      <c r="E85" s="432"/>
      <c r="F85" s="432"/>
      <c r="G85" s="432"/>
      <c r="H85" s="432"/>
      <c r="I85" s="432"/>
      <c r="J85" s="432"/>
      <c r="K85" s="432"/>
      <c r="L85" s="432"/>
      <c r="M85" s="3"/>
      <c r="N85" s="3"/>
      <c r="O85" s="58"/>
      <c r="P85" s="58"/>
      <c r="Q85" s="58"/>
      <c r="R85" s="58"/>
      <c r="S85" s="58"/>
      <c r="T85" s="58"/>
      <c r="U85" s="58"/>
      <c r="V85" s="58"/>
      <c r="W85" s="58"/>
      <c r="X85" s="58"/>
      <c r="Y85" s="58"/>
      <c r="Z85" s="58"/>
      <c r="AA85" s="58"/>
      <c r="AB85" s="58"/>
      <c r="AC85" s="58"/>
      <c r="AD85" s="58"/>
      <c r="AE85" s="58"/>
      <c r="AF85" s="58"/>
      <c r="AG85" s="145"/>
    </row>
    <row r="86" spans="2:33" ht="14.4" x14ac:dyDescent="0.3">
      <c r="B86" s="431" t="str">
        <f>IF(Dateneingabe_1!C12="","",Dateneingabe_1!C12)</f>
        <v/>
      </c>
      <c r="C86" s="432"/>
      <c r="D86" s="432"/>
      <c r="E86" s="432"/>
      <c r="F86" s="432"/>
      <c r="G86" s="432"/>
      <c r="H86" s="432"/>
      <c r="I86" s="432"/>
      <c r="J86" s="432"/>
      <c r="K86" s="432"/>
      <c r="L86" s="432"/>
      <c r="M86" s="3"/>
      <c r="N86" s="3"/>
      <c r="O86" s="58"/>
      <c r="P86" s="58"/>
      <c r="Q86" s="58"/>
      <c r="R86" s="58"/>
      <c r="S86" s="58"/>
      <c r="T86" s="58"/>
      <c r="U86" s="58"/>
      <c r="V86" s="58"/>
      <c r="W86" s="58"/>
      <c r="X86" s="58"/>
      <c r="Y86" s="58"/>
      <c r="Z86" s="58"/>
      <c r="AA86" s="58"/>
      <c r="AB86" s="58"/>
      <c r="AC86" s="58"/>
      <c r="AD86" s="58"/>
      <c r="AE86" s="58"/>
      <c r="AF86" s="58"/>
      <c r="AG86" s="145"/>
    </row>
    <row r="87" spans="2:33" ht="14.4" x14ac:dyDescent="0.3">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145"/>
    </row>
    <row r="88" spans="2:33" ht="14.4" x14ac:dyDescent="0.3">
      <c r="B88" s="58" t="s">
        <v>2852</v>
      </c>
      <c r="C88" s="58"/>
      <c r="D88" s="58"/>
      <c r="E88" s="58"/>
      <c r="F88" s="58"/>
      <c r="G88" s="58" t="str">
        <f>IF(Dateneingabe_2!E11="","",Dateneingabe_2!E11&amp;" "&amp;Dateneingabe_2!D11)</f>
        <v/>
      </c>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145"/>
    </row>
    <row r="89" spans="2:33" ht="14.4" x14ac:dyDescent="0.3">
      <c r="B89" s="431" t="str">
        <f>IF(Dateneingabe_2!D12="","",Dateneingabe_2!D12)</f>
        <v/>
      </c>
      <c r="C89" s="432"/>
      <c r="D89" s="432"/>
      <c r="E89" s="432"/>
      <c r="F89" s="432"/>
      <c r="G89" s="432"/>
      <c r="H89" s="432"/>
      <c r="I89" s="432"/>
      <c r="J89" s="432"/>
      <c r="K89" s="432"/>
      <c r="L89" s="432"/>
      <c r="M89" s="3"/>
      <c r="N89" s="3"/>
      <c r="O89" s="58"/>
      <c r="P89" s="58"/>
      <c r="Q89" s="58"/>
      <c r="R89" s="58"/>
      <c r="S89" s="58"/>
      <c r="T89" s="58"/>
      <c r="U89" s="58"/>
      <c r="V89" s="58"/>
      <c r="W89" s="58"/>
      <c r="X89" s="58"/>
      <c r="Y89" s="58"/>
      <c r="Z89" s="58"/>
      <c r="AA89" s="58"/>
      <c r="AB89" s="58"/>
      <c r="AC89" s="58"/>
      <c r="AD89" s="58"/>
      <c r="AE89" s="58"/>
      <c r="AF89" s="58"/>
      <c r="AG89" s="145"/>
    </row>
    <row r="90" spans="2:33" ht="14.4" x14ac:dyDescent="0.3">
      <c r="B90" s="433" t="str">
        <f>IF(Dateneingabe_2!D13="","",Dateneingabe_2!D13)</f>
        <v/>
      </c>
      <c r="C90" s="434"/>
      <c r="D90" s="434"/>
      <c r="E90" s="434"/>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145"/>
    </row>
    <row r="91" spans="2:33" ht="14.4" x14ac:dyDescent="0.3">
      <c r="B91" s="431" t="str">
        <f>IF(Dateneingabe_2!D14="","",Dateneingabe_2!D14)</f>
        <v/>
      </c>
      <c r="C91" s="432"/>
      <c r="D91" s="432"/>
      <c r="E91" s="432"/>
      <c r="F91" s="432"/>
      <c r="G91" s="432"/>
      <c r="H91" s="432"/>
      <c r="I91" s="432"/>
      <c r="J91" s="432"/>
      <c r="K91" s="432"/>
      <c r="L91" s="432"/>
      <c r="M91" s="3"/>
      <c r="N91" s="3"/>
      <c r="O91" s="58"/>
      <c r="P91" s="58"/>
      <c r="Q91" s="58"/>
      <c r="R91" s="58"/>
      <c r="S91" s="58"/>
      <c r="T91" s="58"/>
      <c r="U91" s="58"/>
      <c r="V91" s="58"/>
      <c r="W91" s="58"/>
      <c r="X91" s="58"/>
      <c r="Y91" s="58"/>
      <c r="Z91" s="58"/>
      <c r="AA91" s="58"/>
      <c r="AB91" s="58"/>
      <c r="AC91" s="58"/>
      <c r="AD91" s="58"/>
      <c r="AE91" s="58"/>
      <c r="AF91" s="58"/>
      <c r="AG91" s="145"/>
    </row>
    <row r="92" spans="2:33" ht="14.4" x14ac:dyDescent="0.3">
      <c r="B92" s="431" t="str">
        <f>IF(Dateneingabe_2!D15="","",Dateneingabe_2!D15)</f>
        <v/>
      </c>
      <c r="C92" s="432"/>
      <c r="D92" s="432"/>
      <c r="E92" s="432"/>
      <c r="F92" s="432"/>
      <c r="G92" s="432"/>
      <c r="H92" s="432"/>
      <c r="I92" s="432"/>
      <c r="J92" s="432"/>
      <c r="K92" s="432"/>
      <c r="L92" s="432"/>
      <c r="M92" s="3"/>
      <c r="N92" s="3"/>
      <c r="O92" s="58"/>
      <c r="P92" s="58"/>
      <c r="Q92" s="58"/>
      <c r="R92" s="58"/>
      <c r="S92" s="58"/>
      <c r="T92" s="58"/>
      <c r="U92" s="58"/>
      <c r="V92" s="58"/>
      <c r="W92" s="58"/>
      <c r="X92" s="58"/>
      <c r="Y92" s="58"/>
      <c r="Z92" s="58"/>
      <c r="AA92" s="58"/>
      <c r="AB92" s="58"/>
      <c r="AC92" s="58"/>
      <c r="AD92" s="58"/>
      <c r="AE92" s="58"/>
      <c r="AF92" s="58"/>
      <c r="AG92" s="145"/>
    </row>
    <row r="93" spans="2:33" ht="14.4" x14ac:dyDescent="0.3">
      <c r="B93" s="58" t="str">
        <f>IF(Dateneingabe_2!D16="","",Dateneingabe_2!D16)</f>
        <v/>
      </c>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145"/>
    </row>
    <row r="94" spans="2:33" ht="14.4" x14ac:dyDescent="0.3">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145"/>
    </row>
    <row r="95" spans="2:33" ht="14.4" x14ac:dyDescent="0.3">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145"/>
    </row>
    <row r="96" spans="2:33" ht="14.4" x14ac:dyDescent="0.3">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145"/>
    </row>
    <row r="97" spans="2:33" ht="14.4" x14ac:dyDescent="0.3">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145"/>
    </row>
    <row r="98" spans="2:33" ht="14.4" x14ac:dyDescent="0.3">
      <c r="B98" s="145"/>
      <c r="C98" s="145"/>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c r="AE98" s="145"/>
      <c r="AF98" s="145"/>
      <c r="AG98" s="145"/>
    </row>
    <row r="99" spans="2:33" ht="14.4" x14ac:dyDescent="0.3">
      <c r="B99" s="145"/>
      <c r="C99" s="145"/>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row>
    <row r="100" spans="2:33" ht="14.4" x14ac:dyDescent="0.3">
      <c r="B100" s="145"/>
      <c r="C100" s="145"/>
      <c r="D100" s="145"/>
      <c r="E100" s="145"/>
      <c r="F100" s="145"/>
      <c r="G100" s="145"/>
      <c r="H100" s="145"/>
      <c r="I100" s="145"/>
      <c r="J100" s="145"/>
      <c r="K100" s="145"/>
      <c r="L100" s="145"/>
      <c r="M100" s="145"/>
      <c r="N100" s="145"/>
      <c r="O100" s="145"/>
      <c r="P100" s="145"/>
      <c r="Q100" s="145"/>
      <c r="R100" s="145"/>
      <c r="S100" s="145"/>
      <c r="T100" s="145"/>
      <c r="U100" s="145"/>
      <c r="V100" s="145"/>
      <c r="W100" s="145"/>
      <c r="X100" s="145"/>
      <c r="Y100" s="145"/>
      <c r="Z100" s="145"/>
      <c r="AA100" s="145"/>
      <c r="AB100" s="145"/>
      <c r="AC100" s="145"/>
      <c r="AD100" s="145"/>
      <c r="AE100" s="145"/>
      <c r="AF100" s="145"/>
      <c r="AG100" s="145"/>
    </row>
    <row r="101" spans="2:33" ht="14.4" x14ac:dyDescent="0.3">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5"/>
      <c r="Z101" s="145"/>
      <c r="AA101" s="145"/>
      <c r="AB101" s="145"/>
      <c r="AC101" s="145"/>
      <c r="AD101" s="145"/>
      <c r="AE101" s="145"/>
      <c r="AF101" s="145"/>
      <c r="AG101" s="145"/>
    </row>
    <row r="102" spans="2:33" ht="14.4" x14ac:dyDescent="0.3">
      <c r="B102" s="145"/>
      <c r="C102" s="145"/>
      <c r="D102" s="145"/>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5"/>
    </row>
    <row r="103" spans="2:33" ht="14.4" x14ac:dyDescent="0.3">
      <c r="B103" s="145"/>
      <c r="C103" s="145"/>
      <c r="D103" s="145"/>
      <c r="E103" s="145"/>
      <c r="F103" s="145"/>
      <c r="G103" s="145"/>
      <c r="H103" s="145"/>
      <c r="I103" s="145"/>
      <c r="J103" s="145"/>
      <c r="K103" s="145"/>
      <c r="L103" s="145"/>
      <c r="M103" s="145"/>
      <c r="N103" s="145"/>
      <c r="O103" s="145"/>
      <c r="P103" s="145"/>
      <c r="Q103" s="145"/>
      <c r="R103" s="145"/>
      <c r="S103" s="145"/>
      <c r="T103" s="145"/>
      <c r="U103" s="145"/>
      <c r="V103" s="145"/>
      <c r="W103" s="145"/>
      <c r="X103" s="145"/>
      <c r="Y103" s="145"/>
      <c r="Z103" s="145"/>
      <c r="AA103" s="145"/>
      <c r="AB103" s="145"/>
      <c r="AC103" s="145"/>
      <c r="AD103" s="145"/>
      <c r="AE103" s="145"/>
      <c r="AF103" s="145"/>
      <c r="AG103" s="145"/>
    </row>
    <row r="104" spans="2:33" ht="14.4" x14ac:dyDescent="0.3">
      <c r="B104" s="145"/>
      <c r="C104" s="145"/>
      <c r="D104" s="145"/>
      <c r="E104" s="145"/>
      <c r="F104" s="145"/>
      <c r="G104" s="145"/>
      <c r="H104" s="145"/>
      <c r="I104" s="145"/>
      <c r="J104" s="145"/>
      <c r="K104" s="145"/>
      <c r="L104" s="145"/>
      <c r="M104" s="145"/>
      <c r="N104" s="145"/>
      <c r="O104" s="145"/>
      <c r="P104" s="145"/>
      <c r="Q104" s="145"/>
      <c r="R104" s="145"/>
      <c r="S104" s="145"/>
      <c r="T104" s="145"/>
      <c r="U104" s="145"/>
      <c r="V104" s="145"/>
      <c r="W104" s="145"/>
      <c r="X104" s="145"/>
      <c r="Y104" s="145"/>
      <c r="Z104" s="145"/>
      <c r="AA104" s="145"/>
      <c r="AB104" s="145"/>
      <c r="AC104" s="145"/>
      <c r="AD104" s="145"/>
      <c r="AE104" s="145"/>
      <c r="AF104" s="145"/>
      <c r="AG104" s="145"/>
    </row>
    <row r="105" spans="2:33" ht="14.4" x14ac:dyDescent="0.3">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5"/>
      <c r="Z105" s="145"/>
      <c r="AA105" s="145"/>
      <c r="AB105" s="145"/>
      <c r="AC105" s="145"/>
      <c r="AD105" s="145"/>
      <c r="AE105" s="145"/>
      <c r="AF105" s="145"/>
      <c r="AG105" s="145"/>
    </row>
    <row r="106" spans="2:33" ht="14.4" x14ac:dyDescent="0.3">
      <c r="B106" s="145"/>
      <c r="C106" s="145"/>
      <c r="D106" s="145"/>
      <c r="E106" s="145"/>
      <c r="F106" s="145"/>
      <c r="G106" s="145"/>
      <c r="H106" s="145"/>
      <c r="I106" s="145"/>
      <c r="J106" s="145"/>
      <c r="K106" s="145"/>
      <c r="L106" s="145"/>
      <c r="M106" s="145"/>
      <c r="N106" s="145"/>
      <c r="O106" s="145"/>
      <c r="P106" s="145"/>
      <c r="Q106" s="145"/>
      <c r="R106" s="145"/>
      <c r="S106" s="145"/>
      <c r="T106" s="145"/>
      <c r="U106" s="145"/>
      <c r="V106" s="145"/>
      <c r="W106" s="145"/>
      <c r="X106" s="145"/>
      <c r="Y106" s="145"/>
      <c r="Z106" s="145"/>
      <c r="AA106" s="145"/>
      <c r="AB106" s="145"/>
      <c r="AC106" s="145"/>
      <c r="AD106" s="145"/>
      <c r="AE106" s="145"/>
      <c r="AF106" s="145"/>
      <c r="AG106" s="145"/>
    </row>
    <row r="107" spans="2:33" ht="14.4" x14ac:dyDescent="0.3">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row>
    <row r="108" spans="2:33" ht="14.4" x14ac:dyDescent="0.3">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row>
    <row r="109" spans="2:33" ht="14.4" x14ac:dyDescent="0.3">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row>
    <row r="110" spans="2:33" ht="14.4" x14ac:dyDescent="0.3">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row>
    <row r="111" spans="2:33" ht="14.4" x14ac:dyDescent="0.3">
      <c r="B111" s="145"/>
      <c r="C111" s="145"/>
      <c r="D111" s="145"/>
      <c r="E111" s="145"/>
      <c r="F111" s="145"/>
      <c r="G111" s="145"/>
      <c r="H111" s="145"/>
      <c r="I111" s="145"/>
      <c r="J111" s="145"/>
      <c r="K111" s="145"/>
      <c r="L111" s="145"/>
      <c r="M111" s="145"/>
      <c r="N111" s="145"/>
      <c r="O111" s="145"/>
      <c r="P111" s="145"/>
      <c r="Q111" s="145"/>
      <c r="R111" s="145"/>
      <c r="S111" s="145"/>
      <c r="T111" s="145"/>
      <c r="U111" s="145"/>
      <c r="V111" s="145"/>
      <c r="W111" s="145"/>
      <c r="X111" s="145"/>
      <c r="Y111" s="145"/>
      <c r="Z111" s="145"/>
      <c r="AA111" s="145"/>
      <c r="AB111" s="145"/>
      <c r="AC111" s="145"/>
      <c r="AD111" s="145"/>
      <c r="AE111" s="145"/>
      <c r="AF111" s="145"/>
      <c r="AG111" s="145"/>
    </row>
    <row r="112" spans="2:33" ht="14.4" x14ac:dyDescent="0.3">
      <c r="B112" s="145"/>
      <c r="C112" s="145"/>
      <c r="D112" s="145"/>
      <c r="E112" s="145"/>
      <c r="F112" s="145"/>
      <c r="G112" s="145"/>
      <c r="H112" s="145"/>
      <c r="I112" s="145"/>
      <c r="J112" s="145"/>
      <c r="K112" s="145"/>
      <c r="L112" s="145"/>
      <c r="M112" s="145"/>
      <c r="N112" s="145"/>
      <c r="O112" s="145"/>
      <c r="P112" s="145"/>
      <c r="Q112" s="145"/>
      <c r="R112" s="145"/>
      <c r="S112" s="145"/>
      <c r="T112" s="145"/>
      <c r="U112" s="145"/>
      <c r="V112" s="145"/>
      <c r="W112" s="145"/>
      <c r="X112" s="145"/>
      <c r="Y112" s="145"/>
      <c r="Z112" s="145"/>
      <c r="AA112" s="145"/>
      <c r="AB112" s="145"/>
      <c r="AC112" s="145"/>
      <c r="AD112" s="145"/>
      <c r="AE112" s="145"/>
      <c r="AF112" s="145"/>
      <c r="AG112" s="145"/>
    </row>
    <row r="113" spans="2:33" ht="14.4" x14ac:dyDescent="0.3">
      <c r="B113" s="145"/>
      <c r="C113" s="145"/>
      <c r="D113" s="145"/>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5"/>
    </row>
    <row r="114" spans="2:33" ht="14.4" x14ac:dyDescent="0.3">
      <c r="B114" s="145"/>
      <c r="C114" s="145"/>
      <c r="D114" s="145"/>
      <c r="E114" s="145"/>
      <c r="F114" s="145"/>
      <c r="G114" s="145"/>
      <c r="H114" s="145"/>
      <c r="I114" s="145"/>
      <c r="J114" s="145"/>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row>
  </sheetData>
  <sheetProtection algorithmName="SHA-512" hashValue="fBoDvc0atATMvFa+icSe0gACw7hN2RR2DXvg5FVz0iDDrbmAksEQPZLuaBXMVy1SjlNOHc/bFf4wNxIM2DAmeA==" saltValue="5Imyq6d7dLwNGB/7Y+m6WQ==" spinCount="100000" sheet="1" selectLockedCells="1"/>
  <mergeCells count="193">
    <mergeCell ref="AB24:AC24"/>
    <mergeCell ref="AB25:AC25"/>
    <mergeCell ref="AB26:AC26"/>
    <mergeCell ref="AB30:AC30"/>
    <mergeCell ref="AB31:AC31"/>
    <mergeCell ref="AB29:AC29"/>
    <mergeCell ref="M29:N29"/>
    <mergeCell ref="M30:N30"/>
    <mergeCell ref="B33:M33"/>
    <mergeCell ref="R25:AA25"/>
    <mergeCell ref="M25:N25"/>
    <mergeCell ref="M26:N26"/>
    <mergeCell ref="R31:AA31"/>
    <mergeCell ref="S33:T33"/>
    <mergeCell ref="Y33:Z33"/>
    <mergeCell ref="T72:V72"/>
    <mergeCell ref="X72:AF72"/>
    <mergeCell ref="B70:I70"/>
    <mergeCell ref="J70:L70"/>
    <mergeCell ref="O70:P70"/>
    <mergeCell ref="Q70:S70"/>
    <mergeCell ref="U70:AG70"/>
    <mergeCell ref="B71:I71"/>
    <mergeCell ref="J71:S71"/>
    <mergeCell ref="Y71:AG71"/>
    <mergeCell ref="AD57:AH60"/>
    <mergeCell ref="B62:AG62"/>
    <mergeCell ref="D64:J64"/>
    <mergeCell ref="V64:AF64"/>
    <mergeCell ref="A67:AH67"/>
    <mergeCell ref="B69:I69"/>
    <mergeCell ref="J69:S69"/>
    <mergeCell ref="U69:AG69"/>
    <mergeCell ref="B54:E54"/>
    <mergeCell ref="F54:P54"/>
    <mergeCell ref="R54:U54"/>
    <mergeCell ref="V54:AF54"/>
    <mergeCell ref="B56:O56"/>
    <mergeCell ref="AD56:AH56"/>
    <mergeCell ref="AD40:AG40"/>
    <mergeCell ref="AA48:AG48"/>
    <mergeCell ref="J50:P50"/>
    <mergeCell ref="B53:E53"/>
    <mergeCell ref="F53:P53"/>
    <mergeCell ref="R53:U53"/>
    <mergeCell ref="V53:AF53"/>
    <mergeCell ref="B45:K45"/>
    <mergeCell ref="AD45:AG45"/>
    <mergeCell ref="AD46:AG46"/>
    <mergeCell ref="R45:AC45"/>
    <mergeCell ref="R46:AC46"/>
    <mergeCell ref="W50:AB50"/>
    <mergeCell ref="M45:P45"/>
    <mergeCell ref="B44:L44"/>
    <mergeCell ref="B43:L43"/>
    <mergeCell ref="B42:L42"/>
    <mergeCell ref="B41:L41"/>
    <mergeCell ref="M41:P41"/>
    <mergeCell ref="M42:P42"/>
    <mergeCell ref="M43:P43"/>
    <mergeCell ref="M44:P44"/>
    <mergeCell ref="AF33:AG33"/>
    <mergeCell ref="R30:AA30"/>
    <mergeCell ref="AD30:AE30"/>
    <mergeCell ref="AD44:AG44"/>
    <mergeCell ref="R44:AC44"/>
    <mergeCell ref="R35:AD35"/>
    <mergeCell ref="AE35:AG35"/>
    <mergeCell ref="R36:AC36"/>
    <mergeCell ref="AD36:AG36"/>
    <mergeCell ref="AD31:AE31"/>
    <mergeCell ref="AF31:AG31"/>
    <mergeCell ref="R41:AC41"/>
    <mergeCell ref="R42:AC42"/>
    <mergeCell ref="R43:AC43"/>
    <mergeCell ref="AD41:AG41"/>
    <mergeCell ref="AD42:AG42"/>
    <mergeCell ref="AD43:AG43"/>
    <mergeCell ref="R37:AC37"/>
    <mergeCell ref="R38:AC38"/>
    <mergeCell ref="R39:AC39"/>
    <mergeCell ref="R40:AC40"/>
    <mergeCell ref="AD37:AG37"/>
    <mergeCell ref="AD38:AG38"/>
    <mergeCell ref="AD39:AG39"/>
    <mergeCell ref="AD25:AE25"/>
    <mergeCell ref="AF25:AG25"/>
    <mergeCell ref="B27:L27"/>
    <mergeCell ref="M27:N27"/>
    <mergeCell ref="R27:AA27"/>
    <mergeCell ref="AD27:AE27"/>
    <mergeCell ref="AF27:AG27"/>
    <mergeCell ref="B29:J30"/>
    <mergeCell ref="K29:L29"/>
    <mergeCell ref="O29:P29"/>
    <mergeCell ref="R29:AA29"/>
    <mergeCell ref="AD29:AE29"/>
    <mergeCell ref="AF29:AG29"/>
    <mergeCell ref="K30:L30"/>
    <mergeCell ref="O30:P30"/>
    <mergeCell ref="AD26:AE26"/>
    <mergeCell ref="AF26:AG26"/>
    <mergeCell ref="O25:P25"/>
    <mergeCell ref="AF30:AG30"/>
    <mergeCell ref="K17:L17"/>
    <mergeCell ref="V17:W17"/>
    <mergeCell ref="V18:W18"/>
    <mergeCell ref="AD20:AE20"/>
    <mergeCell ref="AF20:AG20"/>
    <mergeCell ref="B23:J23"/>
    <mergeCell ref="K23:L23"/>
    <mergeCell ref="O23:P23"/>
    <mergeCell ref="R21:AA21"/>
    <mergeCell ref="AD23:AE23"/>
    <mergeCell ref="AF23:AG23"/>
    <mergeCell ref="B20:J20"/>
    <mergeCell ref="K20:L20"/>
    <mergeCell ref="O20:P20"/>
    <mergeCell ref="R20:AA20"/>
    <mergeCell ref="M20:N20"/>
    <mergeCell ref="AB20:AC20"/>
    <mergeCell ref="M21:N21"/>
    <mergeCell ref="M22:N22"/>
    <mergeCell ref="M23:N23"/>
    <mergeCell ref="AB21:AC21"/>
    <mergeCell ref="AB22:AC22"/>
    <mergeCell ref="AB23:AC23"/>
    <mergeCell ref="V14:W14"/>
    <mergeCell ref="I15:L15"/>
    <mergeCell ref="V15:W15"/>
    <mergeCell ref="X8:AG8"/>
    <mergeCell ref="I10:AE10"/>
    <mergeCell ref="AF10:AF12"/>
    <mergeCell ref="I11:AE11"/>
    <mergeCell ref="I12:AE12"/>
    <mergeCell ref="A1:AH1"/>
    <mergeCell ref="A2:AH2"/>
    <mergeCell ref="AE4:AG4"/>
    <mergeCell ref="AE6:AG6"/>
    <mergeCell ref="F4:U4"/>
    <mergeCell ref="F6:U6"/>
    <mergeCell ref="F8:S8"/>
    <mergeCell ref="B6:E7"/>
    <mergeCell ref="B8:E8"/>
    <mergeCell ref="O15:U15"/>
    <mergeCell ref="B92:L92"/>
    <mergeCell ref="B90:E90"/>
    <mergeCell ref="AF21:AG21"/>
    <mergeCell ref="AF22:AG22"/>
    <mergeCell ref="R23:AA23"/>
    <mergeCell ref="B21:J21"/>
    <mergeCell ref="B22:J22"/>
    <mergeCell ref="R22:AA22"/>
    <mergeCell ref="K21:L21"/>
    <mergeCell ref="K22:L22"/>
    <mergeCell ref="O21:P21"/>
    <mergeCell ref="O22:P22"/>
    <mergeCell ref="AD21:AE21"/>
    <mergeCell ref="AD22:AE22"/>
    <mergeCell ref="B26:J26"/>
    <mergeCell ref="K26:L26"/>
    <mergeCell ref="O26:P26"/>
    <mergeCell ref="R26:AA26"/>
    <mergeCell ref="B24:J24"/>
    <mergeCell ref="K24:L24"/>
    <mergeCell ref="O24:P24"/>
    <mergeCell ref="R24:AA24"/>
    <mergeCell ref="AD24:AE24"/>
    <mergeCell ref="AF24:AG24"/>
    <mergeCell ref="B83:L83"/>
    <mergeCell ref="B84:E84"/>
    <mergeCell ref="B85:L85"/>
    <mergeCell ref="B86:L86"/>
    <mergeCell ref="B89:L89"/>
    <mergeCell ref="B91:L91"/>
    <mergeCell ref="I14:L14"/>
    <mergeCell ref="B25:J25"/>
    <mergeCell ref="K25:L25"/>
    <mergeCell ref="B35:K35"/>
    <mergeCell ref="J48:P48"/>
    <mergeCell ref="M24:N24"/>
    <mergeCell ref="L35:P35"/>
    <mergeCell ref="O31:P31"/>
    <mergeCell ref="B40:P40"/>
    <mergeCell ref="B38:H38"/>
    <mergeCell ref="M36:P36"/>
    <mergeCell ref="M37:P37"/>
    <mergeCell ref="M38:P38"/>
    <mergeCell ref="M39:P39"/>
    <mergeCell ref="B36:L36"/>
    <mergeCell ref="B37:L37"/>
    <mergeCell ref="I38:L38"/>
    <mergeCell ref="B39:L39"/>
  </mergeCells>
  <conditionalFormatting sqref="B42:K44">
    <cfRule type="cellIs" dxfId="24" priority="13" operator="equal">
      <formula>0</formula>
    </cfRule>
  </conditionalFormatting>
  <conditionalFormatting sqref="J50">
    <cfRule type="cellIs" dxfId="23" priority="39" operator="lessThan">
      <formula>0</formula>
    </cfRule>
  </conditionalFormatting>
  <conditionalFormatting sqref="K17:L17">
    <cfRule type="cellIs" dxfId="22" priority="1" operator="greaterThan">
      <formula>$V$14</formula>
    </cfRule>
    <cfRule type="cellIs" dxfId="21" priority="3" operator="lessThan">
      <formula>$V$14-1</formula>
    </cfRule>
  </conditionalFormatting>
  <conditionalFormatting sqref="K21:P26 AD23:AG32 K27:N27 K28:P30 L31:P31 S33 AF33">
    <cfRule type="cellIs" dxfId="20" priority="38" operator="equal">
      <formula>0</formula>
    </cfRule>
  </conditionalFormatting>
  <conditionalFormatting sqref="K25:P25">
    <cfRule type="cellIs" dxfId="19" priority="17" operator="greaterThan">
      <formula>0</formula>
    </cfRule>
  </conditionalFormatting>
  <conditionalFormatting sqref="M27:N27 O31">
    <cfRule type="expression" dxfId="18" priority="19">
      <formula>$I31=2</formula>
    </cfRule>
  </conditionalFormatting>
  <conditionalFormatting sqref="O31:P31">
    <cfRule type="expression" dxfId="16" priority="2">
      <formula>(($O$31/$M$27)&gt;0.2)</formula>
    </cfRule>
    <cfRule type="expression" dxfId="15" priority="88">
      <formula>(($O$31/$M$27)&lt;0.05)</formula>
    </cfRule>
  </conditionalFormatting>
  <conditionalFormatting sqref="Y33">
    <cfRule type="cellIs" dxfId="14" priority="37" operator="equal">
      <formula>0</formula>
    </cfRule>
  </conditionalFormatting>
  <conditionalFormatting sqref="AB23:AC26">
    <cfRule type="cellIs" dxfId="13" priority="4" operator="equal">
      <formula>0</formula>
    </cfRule>
  </conditionalFormatting>
  <conditionalFormatting sqref="AB29:AC31">
    <cfRule type="cellIs" dxfId="12" priority="5" operator="equal">
      <formula>0</formula>
    </cfRule>
  </conditionalFormatting>
  <conditionalFormatting sqref="AB21:AG22">
    <cfRule type="cellIs" dxfId="11" priority="24" operator="equal">
      <formula>0</formula>
    </cfRule>
  </conditionalFormatting>
  <conditionalFormatting sqref="AD57">
    <cfRule type="containsText" dxfId="10" priority="40" operator="containsText" text="Der Antrag ist nicht vollständig bzw. nicht förderfähig!">
      <formula>NOT(ISERROR(SEARCH("Der Antrag ist nicht vollständig bzw. nicht förderfähig!",AD57)))</formula>
    </cfRule>
    <cfRule type="containsText" dxfId="9" priority="41" operator="containsText" text="Der Antrag ist vollständig und nach erster Prüfung korrekt!">
      <formula>NOT(ISERROR(SEARCH("Der Antrag ist vollständig und nach erster Prüfung korrekt!",AD57)))</formula>
    </cfRule>
    <cfRule type="iconSet" priority="42">
      <iconSet iconSet="3TrafficLights2">
        <cfvo type="percent" val="0"/>
        <cfvo type="percent" val="33"/>
        <cfvo type="percent" val="67"/>
      </iconSet>
    </cfRule>
  </conditionalFormatting>
  <dataValidations count="12">
    <dataValidation allowBlank="1" showInputMessage="1" showErrorMessage="1" promptTitle="Fehlbetrag" prompt="Muss größer 0 sein, ansonsten ist die Maßnahme nicht förderfähig." sqref="J50:P50" xr:uid="{DD65DF84-6904-4DBE-B4FB-909F00846E13}"/>
    <dataValidation allowBlank="1" showInputMessage="1" showErrorMessage="1" prompt="Füllt sich über die Dateneingabe_Refer. aus." sqref="K30:P30" xr:uid="{8A51149F-FCDC-44F4-9D7A-696EB4518544}"/>
    <dataValidation allowBlank="1" showInputMessage="1" showErrorMessage="1" prompt="Bei Beginn und Ende am gleichen Tag wird ein Tag berechnet. Ab einer Nacht wird als Minimum 1 Tag angegeben._x000a_Füllt sich über die Dateineingabe_2 aus." sqref="I14:L14" xr:uid="{AF98985A-A8B4-46FF-A070-8CCE1DC3FF5E}"/>
    <dataValidation allowBlank="1" showInputMessage="1" showErrorMessage="1" prompt="Bei Beginn und Ende am gleichen Tag wird ein Tag berechnet. Ab einer Nacht wird als Minimum 1 Tag angegeben." sqref="V14:W14" xr:uid="{433D1005-3A15-4ABA-8568-A6C169B60ED4}"/>
    <dataValidation allowBlank="1" showInputMessage="1" showErrorMessage="1" prompt="Minimale Soll-Zeitstunden basierend auf der minimalen Dauer in Tagen." sqref="V15:W15" xr:uid="{B6369BB3-BF90-4FFC-B578-AB22B2CE8431}"/>
    <dataValidation type="whole" allowBlank="1" showInputMessage="1" showErrorMessage="1" prompt="Auf 5 Teilnehmende darf höchsten 1 Referent / Betreuer eingesetzt werden. Wird das überschritten, so wird das Prüffeld auf rot gesetzt._x000a_Ansonsten im Tabellenblatt &quot;Referenteneinsatz&quot; den Einsatz der Ref. erläutern." sqref="M27:N27" xr:uid="{00389629-11CA-44D3-8D2C-9AD580F0F07C}">
      <formula1>5</formula1>
      <formula2>60</formula2>
    </dataValidation>
    <dataValidation allowBlank="1" showInputMessage="1" showErrorMessage="1" prompt="Füllt sich über die Dateneingabe_Referenten aus." sqref="AB30:AG31 AB21:AG25" xr:uid="{FB1F8C25-A655-4F44-9461-0917B02A4571}"/>
    <dataValidation allowBlank="1" showInputMessage="1" showErrorMessage="1" prompt="Füllt sich über die Dateneingabe_2 aus." sqref="AE6:AG6 K21:P25" xr:uid="{BC48A1A1-647F-432B-8968-6FCEADCD6BEF}"/>
    <dataValidation allowBlank="1" showInputMessage="1" showErrorMessage="1" prompt="Füllt sich über die Dateneingabe_1 aus." sqref="F4:U4" xr:uid="{B9D00A73-66CB-4246-915B-E9AE817B8F24}"/>
    <dataValidation allowBlank="1" showInputMessage="1" showErrorMessage="1" prompt="Freiwillige (d.h. unentgeltliche) Arbeitsleistungen sind durch Stundenzettel nachzuweisen. Unentgeltliche Sachleistungen sind bis zur Höhe von 80 % der angemessenen Unternehmerpreise zuwendungsfähig." sqref="M37" xr:uid="{24237006-3E8B-466D-8CFB-3261FE030563}"/>
    <dataValidation allowBlank="1" showInputMessage="1" showErrorMessage="1" promptTitle="Eigenanteil" prompt="je nach vertraglicher Vereinbarung" sqref="M45" xr:uid="{9DA84DDD-88BF-454D-9214-BC7F1D8EE62D}"/>
    <dataValidation type="custom" allowBlank="1" showInputMessage="1" showErrorMessage="1" sqref="O31:P31" xr:uid="{E79BB9BB-3F2C-4103-BA2A-9D9BC9A75012}">
      <formula1>0.2&lt;=J31&lt;=0.05</formula1>
    </dataValidation>
  </dataValidations>
  <printOptions horizontalCentered="1"/>
  <pageMargins left="0.19685039370078741" right="0.19685039370078741" top="0.39370078740157483" bottom="0.3149606299212598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11</xdr:col>
                    <xdr:colOff>228600</xdr:colOff>
                    <xdr:row>55</xdr:row>
                    <xdr:rowOff>76200</xdr:rowOff>
                  </from>
                  <to>
                    <xdr:col>13</xdr:col>
                    <xdr:colOff>22860</xdr:colOff>
                    <xdr:row>57</xdr:row>
                    <xdr:rowOff>7620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27</xdr:col>
                    <xdr:colOff>198120</xdr:colOff>
                    <xdr:row>54</xdr:row>
                    <xdr:rowOff>22860</xdr:rowOff>
                  </from>
                  <to>
                    <xdr:col>29</xdr:col>
                    <xdr:colOff>0</xdr:colOff>
                    <xdr:row>56</xdr:row>
                    <xdr:rowOff>60960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11</xdr:col>
                    <xdr:colOff>228600</xdr:colOff>
                    <xdr:row>56</xdr:row>
                    <xdr:rowOff>99060</xdr:rowOff>
                  </from>
                  <to>
                    <xdr:col>13</xdr:col>
                    <xdr:colOff>22860</xdr:colOff>
                    <xdr:row>58</xdr:row>
                    <xdr:rowOff>22860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27</xdr:col>
                    <xdr:colOff>198120</xdr:colOff>
                    <xdr:row>58</xdr:row>
                    <xdr:rowOff>76200</xdr:rowOff>
                  </from>
                  <to>
                    <xdr:col>29</xdr:col>
                    <xdr:colOff>0</xdr:colOff>
                    <xdr:row>60</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4" id="{859B1BD5-27AC-452C-AEC2-4F785948DB41}">
            <xm:f>Referenteneinsatz!$C$25=1</xm:f>
            <x14:dxf>
              <fill>
                <patternFill>
                  <bgColor theme="0" tint="-0.14996795556505021"/>
                </patternFill>
              </fill>
            </x14:dxf>
          </x14:cfRule>
          <xm:sqref>M27:N27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0000000}">
          <x14:formula1>
            <xm:f>Grunddaten!$AA$76:$AA$92</xm:f>
          </x14:formula1>
          <xm:sqref>I11:AE12</xm:sqref>
        </x14:dataValidation>
        <x14:dataValidation type="list" allowBlank="1" showInputMessage="1" showErrorMessage="1" prompt="Mind. 1 Eingabe notwendig und Kennziffer 11 muss dabei sein. Bitte nur die vorgegebenen Themen verwenden. Hierzu rechts den kleinen Pfeil anklicken und Entsprechendes auswählen." xr:uid="{1925CC6E-46DE-46FF-BC26-9E912F6CF18F}">
          <x14:formula1>
            <xm:f>Grunddaten!$AA$76:$AA$92</xm:f>
          </x14:formula1>
          <xm:sqref>I10:AE10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3">
    <tabColor rgb="FFEE7F00"/>
  </sheetPr>
  <dimension ref="A1:AH53"/>
  <sheetViews>
    <sheetView showWhiteSpace="0" view="pageLayout" zoomScaleNormal="100" workbookViewId="0">
      <selection activeCell="O13" sqref="O13"/>
    </sheetView>
  </sheetViews>
  <sheetFormatPr baseColWidth="10" defaultColWidth="0" defaultRowHeight="15" customHeight="1" zeroHeight="1" x14ac:dyDescent="0.3"/>
  <cols>
    <col min="1" max="1" width="2" style="80" customWidth="1"/>
    <col min="2" max="9" width="2.36328125" style="72" customWidth="1"/>
    <col min="10" max="10" width="3.08984375" style="72" customWidth="1"/>
    <col min="11" max="12" width="2.36328125" style="72" customWidth="1"/>
    <col min="13" max="16" width="2.6328125" style="72" customWidth="1"/>
    <col min="17" max="17" width="1.26953125" style="72" customWidth="1"/>
    <col min="18" max="27" width="2.90625" style="72" customWidth="1"/>
    <col min="28" max="33" width="2.6328125" style="72" customWidth="1"/>
    <col min="34" max="34" width="1.7265625" style="72" customWidth="1"/>
    <col min="35" max="16384" width="10" style="91" hidden="1"/>
  </cols>
  <sheetData>
    <row r="1" spans="1:34" ht="36.75" customHeight="1" x14ac:dyDescent="0.3">
      <c r="A1" s="475" t="s">
        <v>2837</v>
      </c>
      <c r="B1" s="475"/>
      <c r="C1" s="475"/>
      <c r="D1" s="475"/>
      <c r="E1" s="475"/>
      <c r="F1" s="475"/>
      <c r="G1" s="475"/>
      <c r="H1" s="475"/>
      <c r="I1" s="475"/>
      <c r="J1" s="475"/>
      <c r="K1" s="475"/>
      <c r="L1" s="475"/>
      <c r="M1" s="475"/>
      <c r="N1" s="475"/>
      <c r="O1" s="475"/>
      <c r="P1" s="475"/>
      <c r="Q1" s="475"/>
      <c r="R1" s="475"/>
      <c r="S1" s="475"/>
      <c r="T1" s="475"/>
      <c r="U1" s="475"/>
      <c r="V1" s="475"/>
      <c r="W1" s="475"/>
      <c r="X1" s="475"/>
      <c r="Y1" s="475"/>
      <c r="Z1" s="475"/>
      <c r="AA1" s="475"/>
      <c r="AB1" s="475"/>
      <c r="AC1" s="475"/>
      <c r="AD1" s="475"/>
      <c r="AE1" s="475"/>
      <c r="AF1" s="475"/>
      <c r="AG1" s="475"/>
      <c r="AH1" s="475"/>
    </row>
    <row r="2" spans="1:34" ht="14.4" x14ac:dyDescent="0.3">
      <c r="A2" s="353" t="s">
        <v>2777</v>
      </c>
      <c r="B2" s="353"/>
      <c r="C2" s="353"/>
      <c r="D2" s="353"/>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3"/>
      <c r="AF2" s="353"/>
      <c r="AG2" s="353"/>
      <c r="AH2" s="353"/>
    </row>
    <row r="3" spans="1:34" ht="4.5" customHeight="1" x14ac:dyDescent="0.3">
      <c r="A3" s="59"/>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row>
    <row r="4" spans="1:34" ht="14.4" x14ac:dyDescent="0.3">
      <c r="A4" s="59"/>
      <c r="B4" s="107" t="s">
        <v>2686</v>
      </c>
      <c r="C4" s="60"/>
      <c r="D4" s="60"/>
      <c r="E4" s="60"/>
      <c r="F4" s="60"/>
      <c r="G4" s="573" t="str">
        <f>'Antrag_Jubi BSJ'!F4</f>
        <v/>
      </c>
      <c r="H4" s="574"/>
      <c r="I4" s="574"/>
      <c r="J4" s="574"/>
      <c r="K4" s="574"/>
      <c r="L4" s="574"/>
      <c r="M4" s="574"/>
      <c r="N4" s="574"/>
      <c r="O4" s="574"/>
      <c r="P4" s="574"/>
      <c r="Q4" s="574"/>
      <c r="R4" s="574"/>
      <c r="S4" s="574"/>
      <c r="T4" s="574"/>
      <c r="U4" s="574"/>
      <c r="V4" s="27" t="s">
        <v>2687</v>
      </c>
      <c r="W4" s="60"/>
      <c r="X4" s="60"/>
      <c r="Y4" s="60"/>
      <c r="Z4" s="60"/>
      <c r="AA4" s="60"/>
      <c r="AB4" s="60"/>
      <c r="AC4" s="60"/>
      <c r="AD4" s="60"/>
      <c r="AE4" s="569" t="str">
        <f>'Antrag_Jubi BSJ'!AE4:AG4</f>
        <v/>
      </c>
      <c r="AF4" s="569"/>
      <c r="AG4" s="569"/>
      <c r="AH4" s="60"/>
    </row>
    <row r="5" spans="1:34" ht="14.4" x14ac:dyDescent="0.3">
      <c r="A5" s="59"/>
      <c r="B5" s="580" t="s">
        <v>2778</v>
      </c>
      <c r="C5" s="483"/>
      <c r="D5" s="483"/>
      <c r="E5" s="483"/>
      <c r="F5" s="483"/>
      <c r="G5" s="483"/>
      <c r="H5" s="483"/>
      <c r="I5" s="483"/>
      <c r="J5" s="575" t="str">
        <f>'Antrag_Jubi BSJ'!F6</f>
        <v/>
      </c>
      <c r="K5" s="576"/>
      <c r="L5" s="576"/>
      <c r="M5" s="576"/>
      <c r="N5" s="576"/>
      <c r="O5" s="576"/>
      <c r="P5" s="576"/>
      <c r="Q5" s="576"/>
      <c r="R5" s="576"/>
      <c r="S5" s="576"/>
      <c r="T5" s="576"/>
      <c r="U5" s="576"/>
      <c r="V5" s="27" t="s">
        <v>2690</v>
      </c>
      <c r="W5" s="60"/>
      <c r="X5" s="60"/>
      <c r="Y5" s="60"/>
      <c r="Z5" s="60"/>
      <c r="AA5" s="60"/>
      <c r="AB5" s="60"/>
      <c r="AC5" s="60"/>
      <c r="AD5" s="60"/>
      <c r="AE5" s="569" t="str">
        <f>'Antrag_Jubi BSJ'!AE6:AG6</f>
        <v/>
      </c>
      <c r="AF5" s="569"/>
      <c r="AG5" s="569"/>
      <c r="AH5" s="60"/>
    </row>
    <row r="6" spans="1:34" ht="4.5" customHeight="1" x14ac:dyDescent="0.3">
      <c r="A6" s="59"/>
      <c r="B6" s="60"/>
      <c r="C6" s="60"/>
      <c r="D6" s="60"/>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row>
    <row r="7" spans="1:34" ht="14.4" x14ac:dyDescent="0.3">
      <c r="A7" s="59"/>
      <c r="B7" s="107"/>
      <c r="C7" s="27"/>
      <c r="D7" s="144" t="s">
        <v>2847</v>
      </c>
      <c r="E7" s="577" t="str">
        <f>'Antrag_Jubi BSJ'!I14</f>
        <v/>
      </c>
      <c r="F7" s="572"/>
      <c r="G7" s="572"/>
      <c r="H7" s="572"/>
      <c r="K7" s="144" t="s">
        <v>2849</v>
      </c>
      <c r="L7" s="577" t="str">
        <f>'Antrag_Jubi BSJ'!I15</f>
        <v/>
      </c>
      <c r="M7" s="577"/>
      <c r="N7" s="577"/>
      <c r="O7" s="572"/>
      <c r="P7" s="572"/>
      <c r="Q7" s="572"/>
      <c r="R7" s="93"/>
      <c r="S7" s="93"/>
      <c r="T7" s="93"/>
      <c r="U7" s="93"/>
      <c r="V7" s="144" t="s">
        <v>2848</v>
      </c>
      <c r="W7" s="571" t="str">
        <f>'Antrag_Jubi BSJ'!V14</f>
        <v/>
      </c>
      <c r="X7" s="572"/>
      <c r="Y7" s="60"/>
      <c r="Z7" s="60"/>
      <c r="AA7" s="60"/>
      <c r="AB7" s="60"/>
      <c r="AC7" s="60"/>
      <c r="AD7" s="60"/>
      <c r="AE7" s="144" t="s">
        <v>3971</v>
      </c>
      <c r="AF7" s="578" t="str">
        <f>'Antrag_Jubi BSJ'!K17</f>
        <v/>
      </c>
      <c r="AG7" s="579"/>
      <c r="AH7" s="60"/>
    </row>
    <row r="8" spans="1:34" ht="4.5" customHeight="1" x14ac:dyDescent="0.3">
      <c r="A8" s="59"/>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row>
    <row r="9" spans="1:34" ht="14.4" x14ac:dyDescent="0.3">
      <c r="A9" s="59"/>
      <c r="B9" s="107" t="s">
        <v>2850</v>
      </c>
      <c r="C9" s="27"/>
      <c r="D9" s="60"/>
      <c r="E9" s="60"/>
      <c r="F9" s="60"/>
      <c r="G9" s="60"/>
      <c r="I9" s="558" t="str">
        <f>'Antrag_Jubi BSJ'!F8</f>
        <v/>
      </c>
      <c r="J9" s="559"/>
      <c r="K9" s="559"/>
      <c r="L9" s="559"/>
      <c r="M9" s="559"/>
      <c r="N9" s="559"/>
      <c r="O9" s="559"/>
      <c r="P9" s="559"/>
      <c r="Q9" s="559"/>
      <c r="R9" s="559"/>
      <c r="S9" s="559"/>
      <c r="T9" s="559"/>
      <c r="U9" s="559"/>
      <c r="V9" s="559"/>
      <c r="W9" s="559"/>
      <c r="X9" s="559"/>
      <c r="Y9" s="559"/>
      <c r="Z9" s="60"/>
      <c r="AA9" s="60"/>
      <c r="AB9" s="60"/>
      <c r="AC9" s="60"/>
      <c r="AD9" s="60"/>
      <c r="AE9" s="94"/>
      <c r="AF9" s="94"/>
      <c r="AG9" s="94"/>
      <c r="AH9" s="60"/>
    </row>
    <row r="10" spans="1:34" ht="4.5" customHeight="1" x14ac:dyDescent="0.3">
      <c r="A10" s="59"/>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row>
    <row r="11" spans="1:34" ht="14.4" x14ac:dyDescent="0.3">
      <c r="A11" s="35"/>
      <c r="B11" s="60"/>
      <c r="C11" s="60"/>
      <c r="D11" s="60"/>
      <c r="E11" s="60"/>
      <c r="F11" s="60"/>
      <c r="G11" s="60"/>
      <c r="H11" s="60"/>
      <c r="I11" s="60"/>
      <c r="J11" s="60"/>
      <c r="K11" s="567" t="s">
        <v>2704</v>
      </c>
      <c r="L11" s="567"/>
      <c r="M11" s="567" t="s">
        <v>2703</v>
      </c>
      <c r="N11" s="567"/>
      <c r="O11" s="567" t="s">
        <v>3954</v>
      </c>
      <c r="P11" s="567"/>
      <c r="Q11" s="60"/>
      <c r="R11" s="60"/>
      <c r="S11" s="60"/>
      <c r="T11" s="60"/>
      <c r="U11" s="60"/>
      <c r="V11" s="60"/>
      <c r="W11" s="60"/>
      <c r="X11" s="60"/>
      <c r="Y11" s="60"/>
      <c r="Z11" s="60"/>
      <c r="AA11" s="60"/>
      <c r="AB11" s="567" t="s">
        <v>2704</v>
      </c>
      <c r="AC11" s="567"/>
      <c r="AD11" s="567" t="s">
        <v>2703</v>
      </c>
      <c r="AE11" s="567"/>
      <c r="AF11" s="567" t="s">
        <v>3954</v>
      </c>
      <c r="AG11" s="567"/>
      <c r="AH11" s="60"/>
    </row>
    <row r="12" spans="1:34" ht="14.4" x14ac:dyDescent="0.3">
      <c r="A12" s="35"/>
      <c r="B12" s="570" t="s">
        <v>3956</v>
      </c>
      <c r="C12" s="570"/>
      <c r="D12" s="570"/>
      <c r="E12" s="570"/>
      <c r="F12" s="570"/>
      <c r="G12" s="570"/>
      <c r="H12" s="570"/>
      <c r="I12" s="570"/>
      <c r="J12" s="570"/>
      <c r="K12" s="557">
        <f>'Antrag_Jubi BSJ'!K26</f>
        <v>0</v>
      </c>
      <c r="L12" s="557"/>
      <c r="M12" s="557">
        <f>'Antrag_Jubi BSJ'!M26</f>
        <v>0</v>
      </c>
      <c r="N12" s="557"/>
      <c r="O12" s="557">
        <f>'Antrag_Jubi BSJ'!O26</f>
        <v>0</v>
      </c>
      <c r="P12" s="557"/>
      <c r="Q12" s="60"/>
      <c r="R12" s="497" t="s">
        <v>2705</v>
      </c>
      <c r="S12" s="497"/>
      <c r="T12" s="497"/>
      <c r="U12" s="497"/>
      <c r="V12" s="497"/>
      <c r="W12" s="497"/>
      <c r="X12" s="497"/>
      <c r="Y12" s="497"/>
      <c r="Z12" s="497"/>
      <c r="AA12" s="497"/>
      <c r="AB12" s="557">
        <f>'Antrag_Jubi BSJ'!AB26</f>
        <v>0</v>
      </c>
      <c r="AC12" s="557"/>
      <c r="AD12" s="557">
        <f>'Antrag_Jubi BSJ'!AD26</f>
        <v>0</v>
      </c>
      <c r="AE12" s="557"/>
      <c r="AF12" s="557">
        <f>'Antrag_Jubi BSJ'!AF26</f>
        <v>0</v>
      </c>
      <c r="AG12" s="557"/>
      <c r="AH12" s="27"/>
    </row>
    <row r="13" spans="1:34" ht="14.4" x14ac:dyDescent="0.3">
      <c r="A13" s="35"/>
      <c r="B13" s="570" t="s">
        <v>2712</v>
      </c>
      <c r="C13" s="570"/>
      <c r="D13" s="570"/>
      <c r="E13" s="570"/>
      <c r="F13" s="570"/>
      <c r="G13" s="570"/>
      <c r="H13" s="570"/>
      <c r="I13" s="570"/>
      <c r="J13" s="570"/>
      <c r="K13" s="570"/>
      <c r="L13" s="570"/>
      <c r="M13" s="563">
        <f>SUM(K12:P12)</f>
        <v>0</v>
      </c>
      <c r="N13" s="563"/>
      <c r="Q13" s="60"/>
      <c r="R13" s="497" t="s">
        <v>2715</v>
      </c>
      <c r="S13" s="497"/>
      <c r="T13" s="497"/>
      <c r="U13" s="497"/>
      <c r="V13" s="497"/>
      <c r="W13" s="497"/>
      <c r="X13" s="497"/>
      <c r="Y13" s="497"/>
      <c r="Z13" s="497"/>
      <c r="AA13" s="497"/>
      <c r="AB13" s="557">
        <f>'Antrag_Jubi BSJ'!AB30+'Antrag_Jubi BSJ'!AB31</f>
        <v>0</v>
      </c>
      <c r="AC13" s="557"/>
      <c r="AD13" s="557">
        <f>'Antrag_Jubi BSJ'!AD30+'Antrag_Jubi BSJ'!AD31</f>
        <v>0</v>
      </c>
      <c r="AE13" s="557"/>
      <c r="AF13" s="557">
        <f>'Antrag_Jubi BSJ'!AF30+'Antrag_Jubi BSJ'!AF31</f>
        <v>0</v>
      </c>
      <c r="AG13" s="557"/>
      <c r="AH13" s="27"/>
    </row>
    <row r="14" spans="1:34" ht="4.5" customHeight="1" x14ac:dyDescent="0.3">
      <c r="A14" s="35"/>
      <c r="B14" s="60"/>
      <c r="C14" s="60"/>
      <c r="D14" s="60"/>
      <c r="E14" s="60"/>
      <c r="F14" s="60"/>
      <c r="G14" s="60"/>
      <c r="H14" s="60"/>
      <c r="I14" s="60"/>
      <c r="J14" s="60"/>
      <c r="K14" s="60"/>
      <c r="L14" s="60"/>
      <c r="M14" s="60"/>
      <c r="N14" s="60"/>
      <c r="O14" s="60"/>
      <c r="P14" s="60"/>
      <c r="Q14" s="60"/>
      <c r="R14" s="92"/>
      <c r="S14" s="92"/>
      <c r="T14" s="92"/>
      <c r="U14" s="92"/>
      <c r="V14" s="92"/>
      <c r="W14" s="92"/>
      <c r="X14" s="92"/>
      <c r="Y14" s="92"/>
      <c r="Z14" s="92"/>
      <c r="AA14" s="92"/>
      <c r="AB14" s="95"/>
      <c r="AC14" s="95"/>
      <c r="AD14" s="95"/>
      <c r="AE14" s="95"/>
      <c r="AF14" s="95"/>
      <c r="AG14" s="95"/>
      <c r="AH14" s="27"/>
    </row>
    <row r="15" spans="1:34" ht="14.4" x14ac:dyDescent="0.3">
      <c r="A15" s="35"/>
      <c r="B15" s="496" t="s">
        <v>2714</v>
      </c>
      <c r="C15" s="496"/>
      <c r="D15" s="496"/>
      <c r="E15" s="496"/>
      <c r="F15" s="496"/>
      <c r="G15" s="496"/>
      <c r="H15" s="496"/>
      <c r="I15" s="496"/>
      <c r="J15" s="496"/>
      <c r="K15" s="567" t="s">
        <v>2704</v>
      </c>
      <c r="L15" s="567"/>
      <c r="M15" s="567" t="s">
        <v>2703</v>
      </c>
      <c r="N15" s="567"/>
      <c r="O15" s="567" t="s">
        <v>3954</v>
      </c>
      <c r="P15" s="567"/>
      <c r="Q15" s="60"/>
      <c r="R15" s="568" t="s">
        <v>2779</v>
      </c>
      <c r="S15" s="568"/>
      <c r="T15" s="568"/>
      <c r="U15" s="568"/>
      <c r="V15" s="568"/>
      <c r="W15" s="568"/>
      <c r="X15" s="568"/>
      <c r="Y15" s="568"/>
      <c r="Z15" s="568"/>
      <c r="AA15" s="568"/>
      <c r="AB15" s="568"/>
      <c r="AC15" s="568"/>
      <c r="AD15" s="568"/>
      <c r="AE15" s="568"/>
      <c r="AF15" s="568"/>
      <c r="AG15" s="568"/>
      <c r="AH15" s="27"/>
    </row>
    <row r="16" spans="1:34" ht="14.4" x14ac:dyDescent="0.3">
      <c r="A16" s="35"/>
      <c r="B16" s="496"/>
      <c r="C16" s="496"/>
      <c r="D16" s="496"/>
      <c r="E16" s="496"/>
      <c r="F16" s="496"/>
      <c r="G16" s="496"/>
      <c r="H16" s="496"/>
      <c r="I16" s="496"/>
      <c r="J16" s="496"/>
      <c r="K16" s="557">
        <f>'Antrag_Jubi BSJ'!K30:L30</f>
        <v>0</v>
      </c>
      <c r="L16" s="557"/>
      <c r="M16" s="557">
        <f>'Antrag_Jubi BSJ'!M30:N30</f>
        <v>0</v>
      </c>
      <c r="N16" s="557"/>
      <c r="O16" s="557">
        <f>'Antrag_Jubi BSJ'!O30:P30</f>
        <v>0</v>
      </c>
      <c r="P16" s="557"/>
      <c r="Q16" s="60"/>
      <c r="R16" s="581" t="s">
        <v>2719</v>
      </c>
      <c r="S16" s="581"/>
      <c r="T16" s="581"/>
      <c r="U16" s="581"/>
      <c r="V16" s="581"/>
      <c r="W16" s="581"/>
      <c r="X16" s="557">
        <f>'Antrag_Jubi BSJ'!Y33</f>
        <v>0</v>
      </c>
      <c r="Y16" s="557"/>
      <c r="Z16" s="581" t="s">
        <v>2720</v>
      </c>
      <c r="AA16" s="581"/>
      <c r="AB16" s="581"/>
      <c r="AC16" s="581"/>
      <c r="AD16" s="581"/>
      <c r="AE16" s="581"/>
      <c r="AF16" s="557">
        <f>'Antrag_Jubi BSJ'!AF33</f>
        <v>0</v>
      </c>
      <c r="AG16" s="557"/>
      <c r="AH16" s="27"/>
    </row>
    <row r="17" spans="1:34" ht="15" customHeight="1" x14ac:dyDescent="0.3">
      <c r="A17" s="59"/>
      <c r="B17" s="60"/>
      <c r="C17" s="60"/>
      <c r="D17" s="60"/>
      <c r="E17" s="60"/>
      <c r="F17" s="60"/>
      <c r="G17" s="60"/>
      <c r="H17" s="60"/>
      <c r="I17" s="60"/>
      <c r="J17" s="60"/>
      <c r="K17" s="62"/>
      <c r="L17" s="62"/>
      <c r="M17" s="62"/>
      <c r="N17" s="62"/>
      <c r="O17" s="563">
        <f>K16+O16+M16</f>
        <v>0</v>
      </c>
      <c r="P17" s="563"/>
      <c r="Q17" s="60"/>
      <c r="R17" s="564"/>
      <c r="S17" s="565"/>
      <c r="T17" s="565"/>
      <c r="U17" s="565"/>
      <c r="V17" s="565"/>
      <c r="W17" s="565"/>
      <c r="X17" s="565"/>
      <c r="Y17" s="566"/>
      <c r="Z17" s="621" t="s">
        <v>2718</v>
      </c>
      <c r="AA17" s="392"/>
      <c r="AB17" s="392"/>
      <c r="AC17" s="392"/>
      <c r="AD17" s="392"/>
      <c r="AE17" s="622"/>
      <c r="AF17" s="557">
        <f>'Antrag_Jubi BSJ'!S33</f>
        <v>0</v>
      </c>
      <c r="AG17" s="557"/>
      <c r="AH17" s="60"/>
    </row>
    <row r="18" spans="1:34" ht="4.5" customHeight="1" x14ac:dyDescent="0.3">
      <c r="A18" s="59"/>
      <c r="B18" s="60"/>
      <c r="C18" s="60"/>
      <c r="D18" s="60"/>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row>
    <row r="19" spans="1:34" ht="14.4" x14ac:dyDescent="0.3">
      <c r="A19" s="59"/>
      <c r="B19" s="586" t="s">
        <v>2722</v>
      </c>
      <c r="C19" s="586"/>
      <c r="D19" s="586"/>
      <c r="E19" s="586"/>
      <c r="F19" s="586"/>
      <c r="G19" s="586"/>
      <c r="H19" s="586"/>
      <c r="I19" s="586"/>
      <c r="J19" s="586"/>
      <c r="K19" s="586"/>
      <c r="L19" s="587" t="s">
        <v>2723</v>
      </c>
      <c r="M19" s="587"/>
      <c r="N19" s="587"/>
      <c r="O19" s="587"/>
      <c r="P19" s="587"/>
      <c r="Q19" s="27"/>
      <c r="R19" s="586" t="s">
        <v>2724</v>
      </c>
      <c r="S19" s="586"/>
      <c r="T19" s="586"/>
      <c r="U19" s="586"/>
      <c r="V19" s="586"/>
      <c r="W19" s="586"/>
      <c r="X19" s="586"/>
      <c r="Y19" s="586"/>
      <c r="Z19" s="586"/>
      <c r="AA19" s="586"/>
      <c r="AB19" s="586"/>
      <c r="AC19" s="225"/>
      <c r="AD19" s="225"/>
      <c r="AE19" s="587" t="s">
        <v>2725</v>
      </c>
      <c r="AF19" s="587"/>
      <c r="AG19" s="587"/>
      <c r="AH19" s="27"/>
    </row>
    <row r="20" spans="1:34" ht="14.4" x14ac:dyDescent="0.3">
      <c r="A20" s="35"/>
      <c r="B20" s="589" t="s">
        <v>2726</v>
      </c>
      <c r="C20" s="590"/>
      <c r="D20" s="590"/>
      <c r="E20" s="590"/>
      <c r="F20" s="590"/>
      <c r="G20" s="590"/>
      <c r="H20" s="590"/>
      <c r="I20" s="590"/>
      <c r="J20" s="590"/>
      <c r="K20" s="590"/>
      <c r="L20" s="457"/>
      <c r="M20" s="588">
        <f>'Antrag_Jubi BSJ'!M36</f>
        <v>0</v>
      </c>
      <c r="N20" s="530"/>
      <c r="O20" s="530"/>
      <c r="P20" s="531"/>
      <c r="Q20" s="27"/>
      <c r="R20" s="227" t="s">
        <v>2727</v>
      </c>
      <c r="S20" s="228"/>
      <c r="T20" s="228"/>
      <c r="U20" s="228"/>
      <c r="V20" s="228"/>
      <c r="W20" s="228"/>
      <c r="X20" s="228"/>
      <c r="Y20" s="228"/>
      <c r="Z20" s="228"/>
      <c r="AA20" s="228"/>
      <c r="AB20" s="228"/>
      <c r="AC20" s="224"/>
      <c r="AD20" s="584">
        <f>'Antrag_Jubi BSJ'!AD36</f>
        <v>0</v>
      </c>
      <c r="AE20" s="585"/>
      <c r="AF20" s="585"/>
      <c r="AG20" s="457"/>
      <c r="AH20" s="27"/>
    </row>
    <row r="21" spans="1:34" ht="14.4" x14ac:dyDescent="0.3">
      <c r="A21" s="35"/>
      <c r="B21" s="615" t="s">
        <v>2780</v>
      </c>
      <c r="C21" s="616"/>
      <c r="D21" s="616"/>
      <c r="E21" s="616"/>
      <c r="F21" s="616"/>
      <c r="G21" s="616"/>
      <c r="H21" s="616"/>
      <c r="I21" s="616"/>
      <c r="J21" s="616"/>
      <c r="K21" s="616"/>
      <c r="L21" s="617"/>
      <c r="M21" s="614" t="str">
        <f>'Antrag_Jubi BSJ'!M37</f>
        <v/>
      </c>
      <c r="N21" s="530"/>
      <c r="O21" s="530"/>
      <c r="P21" s="531"/>
      <c r="Q21" s="27"/>
      <c r="R21" s="227" t="s">
        <v>2728</v>
      </c>
      <c r="S21" s="228"/>
      <c r="T21" s="228"/>
      <c r="U21" s="228"/>
      <c r="V21" s="228"/>
      <c r="W21" s="228"/>
      <c r="X21" s="228"/>
      <c r="Y21" s="228"/>
      <c r="Z21" s="228"/>
      <c r="AA21" s="228"/>
      <c r="AB21" s="228"/>
      <c r="AC21" s="224"/>
      <c r="AD21" s="584">
        <f>'Antrag_Jubi BSJ'!AD37</f>
        <v>0</v>
      </c>
      <c r="AE21" s="585"/>
      <c r="AF21" s="585"/>
      <c r="AG21" s="457"/>
      <c r="AH21" s="27"/>
    </row>
    <row r="22" spans="1:34" ht="14.4" x14ac:dyDescent="0.3">
      <c r="A22" s="35"/>
      <c r="B22" s="612" t="s">
        <v>2729</v>
      </c>
      <c r="C22" s="613"/>
      <c r="D22" s="613"/>
      <c r="E22" s="613"/>
      <c r="F22" s="613"/>
      <c r="G22" s="613"/>
      <c r="H22" s="613"/>
      <c r="I22" s="591">
        <v>12.15</v>
      </c>
      <c r="J22" s="591"/>
      <c r="K22" s="591"/>
      <c r="L22" s="592"/>
      <c r="M22" s="588">
        <f>'Antrag_Jubi BSJ'!M38</f>
        <v>0</v>
      </c>
      <c r="N22" s="530"/>
      <c r="O22" s="530"/>
      <c r="P22" s="531"/>
      <c r="Q22" s="27"/>
      <c r="R22" s="227" t="s">
        <v>2730</v>
      </c>
      <c r="S22" s="228"/>
      <c r="T22" s="228"/>
      <c r="U22" s="228"/>
      <c r="V22" s="228"/>
      <c r="W22" s="228"/>
      <c r="X22" s="228"/>
      <c r="Y22" s="228"/>
      <c r="Z22" s="228"/>
      <c r="AA22" s="228"/>
      <c r="AB22" s="228"/>
      <c r="AC22" s="224"/>
      <c r="AD22" s="584">
        <f>'Antrag_Jubi BSJ'!AD38</f>
        <v>0</v>
      </c>
      <c r="AE22" s="585"/>
      <c r="AF22" s="585"/>
      <c r="AG22" s="457"/>
      <c r="AH22" s="27"/>
    </row>
    <row r="23" spans="1:34" ht="14.4" x14ac:dyDescent="0.3">
      <c r="A23" s="35"/>
      <c r="B23" s="618" t="s">
        <v>2731</v>
      </c>
      <c r="C23" s="619"/>
      <c r="D23" s="619"/>
      <c r="E23" s="619"/>
      <c r="F23" s="619"/>
      <c r="G23" s="619"/>
      <c r="H23" s="619"/>
      <c r="I23" s="619"/>
      <c r="J23" s="619"/>
      <c r="K23" s="619"/>
      <c r="L23" s="620"/>
      <c r="M23" s="588">
        <f>'Antrag_Jubi BSJ'!L39</f>
        <v>0</v>
      </c>
      <c r="N23" s="530"/>
      <c r="O23" s="530"/>
      <c r="P23" s="531"/>
      <c r="Q23" s="27"/>
      <c r="R23" s="227" t="s">
        <v>2732</v>
      </c>
      <c r="S23" s="228"/>
      <c r="T23" s="228"/>
      <c r="U23" s="228"/>
      <c r="V23" s="228"/>
      <c r="W23" s="228"/>
      <c r="X23" s="228"/>
      <c r="Y23" s="228"/>
      <c r="Z23" s="228"/>
      <c r="AA23" s="228"/>
      <c r="AB23" s="228"/>
      <c r="AC23" s="224"/>
      <c r="AD23" s="584">
        <f>'Antrag_Jubi BSJ'!AD39</f>
        <v>0</v>
      </c>
      <c r="AE23" s="585"/>
      <c r="AF23" s="585"/>
      <c r="AG23" s="457"/>
      <c r="AH23" s="27"/>
    </row>
    <row r="24" spans="1:34" ht="14.4" x14ac:dyDescent="0.3">
      <c r="A24" s="35"/>
      <c r="B24" s="587" t="s">
        <v>2733</v>
      </c>
      <c r="C24" s="587"/>
      <c r="D24" s="587"/>
      <c r="E24" s="587"/>
      <c r="F24" s="587"/>
      <c r="G24" s="587"/>
      <c r="H24" s="587"/>
      <c r="I24" s="587"/>
      <c r="J24" s="587"/>
      <c r="K24" s="587"/>
      <c r="L24" s="587"/>
      <c r="M24" s="587"/>
      <c r="N24" s="587"/>
      <c r="O24" s="587"/>
      <c r="P24" s="587"/>
      <c r="Q24" s="27"/>
      <c r="R24" s="227" t="s">
        <v>2734</v>
      </c>
      <c r="S24" s="228"/>
      <c r="T24" s="228"/>
      <c r="U24" s="228"/>
      <c r="V24" s="228"/>
      <c r="W24" s="228"/>
      <c r="X24" s="228"/>
      <c r="Y24" s="228"/>
      <c r="Z24" s="228"/>
      <c r="AA24" s="228"/>
      <c r="AB24" s="228"/>
      <c r="AC24" s="224"/>
      <c r="AD24" s="584">
        <f>'Antrag_Jubi BSJ'!AD40</f>
        <v>0</v>
      </c>
      <c r="AE24" s="585"/>
      <c r="AF24" s="585"/>
      <c r="AG24" s="457"/>
      <c r="AH24" s="27"/>
    </row>
    <row r="25" spans="1:34" ht="14.4" x14ac:dyDescent="0.3">
      <c r="A25" s="35"/>
      <c r="B25" s="611" t="s">
        <v>2735</v>
      </c>
      <c r="C25" s="611"/>
      <c r="D25" s="611"/>
      <c r="E25" s="611"/>
      <c r="F25" s="611"/>
      <c r="G25" s="611"/>
      <c r="H25" s="611"/>
      <c r="I25" s="611"/>
      <c r="J25" s="611"/>
      <c r="K25" s="611"/>
      <c r="L25" s="587" t="s">
        <v>2736</v>
      </c>
      <c r="M25" s="587"/>
      <c r="N25" s="587"/>
      <c r="O25" s="587"/>
      <c r="P25" s="587"/>
      <c r="Q25" s="27"/>
      <c r="R25" s="227" t="s">
        <v>2737</v>
      </c>
      <c r="S25" s="228"/>
      <c r="T25" s="228"/>
      <c r="U25" s="228"/>
      <c r="V25" s="228"/>
      <c r="W25" s="228"/>
      <c r="X25" s="228"/>
      <c r="Y25" s="228"/>
      <c r="Z25" s="228"/>
      <c r="AA25" s="228"/>
      <c r="AB25" s="228"/>
      <c r="AC25" s="224"/>
      <c r="AD25" s="584">
        <f>'Antrag_Jubi BSJ'!AD41</f>
        <v>0</v>
      </c>
      <c r="AE25" s="585"/>
      <c r="AF25" s="585"/>
      <c r="AG25" s="457"/>
      <c r="AH25" s="27"/>
    </row>
    <row r="26" spans="1:34" ht="14.4" x14ac:dyDescent="0.3">
      <c r="A26" s="35"/>
      <c r="B26" s="593">
        <f>IF('Antrag_Jubi BSJ'!B42="","",'Antrag_Jubi BSJ'!B42)</f>
        <v>0</v>
      </c>
      <c r="C26" s="594"/>
      <c r="D26" s="594"/>
      <c r="E26" s="594"/>
      <c r="F26" s="594"/>
      <c r="G26" s="594"/>
      <c r="H26" s="594"/>
      <c r="I26" s="594"/>
      <c r="J26" s="594"/>
      <c r="K26" s="594"/>
      <c r="L26" s="457"/>
      <c r="M26" s="588">
        <f>'Antrag_Jubi BSJ'!M42</f>
        <v>0</v>
      </c>
      <c r="N26" s="530"/>
      <c r="O26" s="530"/>
      <c r="P26" s="531"/>
      <c r="Q26" s="27"/>
      <c r="R26" s="227" t="s">
        <v>2738</v>
      </c>
      <c r="S26" s="228"/>
      <c r="T26" s="228"/>
      <c r="U26" s="228"/>
      <c r="V26" s="228"/>
      <c r="W26" s="228"/>
      <c r="X26" s="228"/>
      <c r="Y26" s="228"/>
      <c r="Z26" s="228"/>
      <c r="AA26" s="228"/>
      <c r="AB26" s="228"/>
      <c r="AC26" s="224"/>
      <c r="AD26" s="584">
        <f>'Antrag_Jubi BSJ'!AD42</f>
        <v>0</v>
      </c>
      <c r="AE26" s="585"/>
      <c r="AF26" s="585"/>
      <c r="AG26" s="457"/>
      <c r="AH26" s="27"/>
    </row>
    <row r="27" spans="1:34" ht="14.4" x14ac:dyDescent="0.3">
      <c r="A27" s="35"/>
      <c r="B27" s="593">
        <f>IF('Antrag_Jubi BSJ'!B43="","",'Antrag_Jubi BSJ'!B43)</f>
        <v>0</v>
      </c>
      <c r="C27" s="594"/>
      <c r="D27" s="594"/>
      <c r="E27" s="594"/>
      <c r="F27" s="594"/>
      <c r="G27" s="594"/>
      <c r="H27" s="594"/>
      <c r="I27" s="594"/>
      <c r="J27" s="594"/>
      <c r="K27" s="594"/>
      <c r="L27" s="457"/>
      <c r="M27" s="588">
        <f>'Antrag_Jubi BSJ'!M43</f>
        <v>0</v>
      </c>
      <c r="N27" s="530"/>
      <c r="O27" s="530"/>
      <c r="P27" s="531"/>
      <c r="Q27" s="27"/>
      <c r="R27" s="227" t="s">
        <v>2739</v>
      </c>
      <c r="S27" s="228"/>
      <c r="T27" s="228"/>
      <c r="U27" s="228"/>
      <c r="V27" s="228"/>
      <c r="W27" s="228"/>
      <c r="X27" s="228"/>
      <c r="Y27" s="228"/>
      <c r="Z27" s="228"/>
      <c r="AA27" s="228"/>
      <c r="AB27" s="228"/>
      <c r="AC27" s="224"/>
      <c r="AD27" s="584">
        <f>'Antrag_Jubi BSJ'!AD43</f>
        <v>0</v>
      </c>
      <c r="AE27" s="585"/>
      <c r="AF27" s="585"/>
      <c r="AG27" s="457"/>
      <c r="AH27" s="27"/>
    </row>
    <row r="28" spans="1:34" ht="14.4" x14ac:dyDescent="0.3">
      <c r="A28" s="35"/>
      <c r="B28" s="593">
        <f>IF('Antrag_Jubi BSJ'!B44="","",'Antrag_Jubi BSJ'!B44)</f>
        <v>0</v>
      </c>
      <c r="C28" s="594"/>
      <c r="D28" s="594"/>
      <c r="E28" s="594"/>
      <c r="F28" s="594"/>
      <c r="G28" s="594"/>
      <c r="H28" s="594"/>
      <c r="I28" s="594"/>
      <c r="J28" s="594"/>
      <c r="K28" s="594"/>
      <c r="L28" s="457"/>
      <c r="M28" s="588">
        <f>'Antrag_Jubi BSJ'!M44</f>
        <v>0</v>
      </c>
      <c r="N28" s="530"/>
      <c r="O28" s="530"/>
      <c r="P28" s="531"/>
      <c r="Q28" s="27"/>
      <c r="S28" s="96"/>
      <c r="T28" s="96"/>
      <c r="U28" s="96"/>
      <c r="V28" s="96"/>
      <c r="W28" s="96"/>
      <c r="X28" s="96"/>
      <c r="Y28" s="96"/>
      <c r="Z28" s="96" t="s">
        <v>2740</v>
      </c>
      <c r="AA28" s="439">
        <f>SUM(AD20:AG27)</f>
        <v>0</v>
      </c>
      <c r="AB28" s="582"/>
      <c r="AC28" s="582"/>
      <c r="AD28" s="582"/>
      <c r="AE28" s="582"/>
      <c r="AF28" s="582"/>
      <c r="AG28" s="583"/>
      <c r="AH28" s="27"/>
    </row>
    <row r="29" spans="1:34" ht="14.4" x14ac:dyDescent="0.3">
      <c r="A29" s="59"/>
      <c r="B29" s="597" t="s">
        <v>2741</v>
      </c>
      <c r="C29" s="597"/>
      <c r="D29" s="597"/>
      <c r="E29" s="597"/>
      <c r="F29" s="597"/>
      <c r="G29" s="597"/>
      <c r="H29" s="597"/>
      <c r="I29" s="597"/>
      <c r="J29" s="597"/>
      <c r="K29" s="597"/>
      <c r="L29" s="598">
        <f>'Antrag_Jubi BSJ'!M45</f>
        <v>0</v>
      </c>
      <c r="M29" s="598"/>
      <c r="N29" s="598"/>
      <c r="O29" s="599"/>
      <c r="P29" s="599"/>
      <c r="Q29" s="27"/>
      <c r="R29" s="597" t="s">
        <v>2742</v>
      </c>
      <c r="S29" s="597"/>
      <c r="T29" s="597"/>
      <c r="U29" s="597"/>
      <c r="V29" s="597"/>
      <c r="W29" s="597"/>
      <c r="X29" s="597"/>
      <c r="Y29" s="597"/>
      <c r="Z29" s="597"/>
      <c r="AA29" s="597"/>
      <c r="AB29" s="597"/>
      <c r="AC29" s="35"/>
      <c r="AD29" s="600">
        <f>M22</f>
        <v>0</v>
      </c>
      <c r="AE29" s="585"/>
      <c r="AF29" s="585"/>
      <c r="AG29" s="585"/>
      <c r="AH29" s="27"/>
    </row>
    <row r="30" spans="1:34" ht="14.4" x14ac:dyDescent="0.3">
      <c r="A30" s="59"/>
      <c r="B30" s="27"/>
      <c r="C30" s="27"/>
      <c r="D30" s="27"/>
      <c r="E30" s="27"/>
      <c r="F30" s="27"/>
      <c r="G30" s="27"/>
      <c r="H30" s="27"/>
      <c r="I30" s="27"/>
      <c r="J30" s="27"/>
      <c r="K30" s="27"/>
      <c r="L30" s="62"/>
      <c r="M30" s="62"/>
      <c r="N30" s="62"/>
      <c r="O30" s="62"/>
      <c r="P30" s="62"/>
      <c r="Q30" s="27"/>
      <c r="R30" s="597" t="s">
        <v>2743</v>
      </c>
      <c r="S30" s="597"/>
      <c r="T30" s="597"/>
      <c r="U30" s="597"/>
      <c r="V30" s="597"/>
      <c r="W30" s="597"/>
      <c r="X30" s="597"/>
      <c r="Y30" s="597"/>
      <c r="Z30" s="597"/>
      <c r="AA30" s="597"/>
      <c r="AB30" s="597"/>
      <c r="AC30" s="35"/>
      <c r="AD30" s="600">
        <f>M23</f>
        <v>0</v>
      </c>
      <c r="AE30" s="585"/>
      <c r="AF30" s="585"/>
      <c r="AG30" s="585"/>
      <c r="AH30" s="27"/>
    </row>
    <row r="31" spans="1:34" ht="14.4" x14ac:dyDescent="0.3">
      <c r="A31" s="59"/>
      <c r="C31" s="96"/>
      <c r="D31" s="96"/>
      <c r="E31" s="96"/>
      <c r="F31" s="96"/>
      <c r="G31" s="96"/>
      <c r="H31" s="96"/>
      <c r="I31" s="96" t="s">
        <v>2744</v>
      </c>
      <c r="J31" s="439" t="str">
        <f>'Antrag_Jubi BSJ'!J48</f>
        <v/>
      </c>
      <c r="K31" s="582"/>
      <c r="L31" s="582"/>
      <c r="M31" s="582"/>
      <c r="N31" s="582"/>
      <c r="O31" s="582"/>
      <c r="P31" s="583"/>
      <c r="Q31" s="60"/>
      <c r="R31" s="60"/>
      <c r="S31" s="60"/>
      <c r="T31" s="60"/>
      <c r="U31" s="60"/>
      <c r="V31" s="60"/>
      <c r="W31" s="60"/>
      <c r="X31" s="60"/>
      <c r="Y31" s="60"/>
      <c r="Z31" s="60"/>
      <c r="AA31" s="60"/>
      <c r="AB31" s="60"/>
      <c r="AC31" s="60"/>
      <c r="AD31" s="60"/>
      <c r="AE31" s="62"/>
      <c r="AF31" s="62"/>
      <c r="AG31" s="62"/>
      <c r="AH31" s="27"/>
    </row>
    <row r="32" spans="1:34" ht="14.4" x14ac:dyDescent="0.3">
      <c r="A32" s="35"/>
      <c r="B32" s="27"/>
      <c r="C32" s="27"/>
      <c r="D32" s="27"/>
      <c r="E32" s="27"/>
      <c r="F32" s="27"/>
      <c r="G32" s="27"/>
      <c r="H32" s="60"/>
      <c r="I32" s="60"/>
      <c r="J32" s="60"/>
      <c r="K32" s="60"/>
      <c r="L32" s="60"/>
      <c r="M32" s="60"/>
      <c r="N32" s="60"/>
      <c r="O32" s="60"/>
      <c r="P32" s="60"/>
      <c r="Q32" s="27"/>
      <c r="S32" s="96"/>
      <c r="T32" s="96"/>
      <c r="U32" s="96"/>
      <c r="V32" s="96"/>
      <c r="W32" s="96"/>
      <c r="X32" s="96"/>
      <c r="Y32" s="96"/>
      <c r="Z32" s="96" t="s">
        <v>2745</v>
      </c>
      <c r="AA32" s="439" t="str">
        <f>'Antrag_Jubi BSJ'!AA48</f>
        <v/>
      </c>
      <c r="AB32" s="582"/>
      <c r="AC32" s="582"/>
      <c r="AD32" s="582"/>
      <c r="AE32" s="582"/>
      <c r="AF32" s="582"/>
      <c r="AG32" s="583"/>
      <c r="AH32" s="27"/>
    </row>
    <row r="33" spans="1:34" ht="14.4" x14ac:dyDescent="0.3">
      <c r="A33" s="35"/>
      <c r="B33" s="27"/>
      <c r="C33" s="27"/>
      <c r="D33" s="27"/>
      <c r="E33" s="27"/>
      <c r="F33" s="27"/>
      <c r="G33" s="27"/>
      <c r="H33" s="60"/>
      <c r="I33" s="60"/>
      <c r="J33" s="60"/>
      <c r="K33" s="60"/>
      <c r="L33" s="60"/>
      <c r="M33" s="60"/>
      <c r="N33" s="60"/>
      <c r="O33" s="60"/>
      <c r="P33" s="60"/>
      <c r="Q33" s="27"/>
      <c r="S33" s="97"/>
      <c r="T33" s="97"/>
      <c r="U33" s="97"/>
      <c r="V33" s="97"/>
      <c r="W33" s="97"/>
      <c r="X33" s="97"/>
      <c r="Y33" s="97"/>
      <c r="Z33" s="97" t="s">
        <v>2746</v>
      </c>
      <c r="AA33" s="439" t="str">
        <f>'Antrag_Jubi BSJ'!J50</f>
        <v/>
      </c>
      <c r="AB33" s="582"/>
      <c r="AC33" s="582"/>
      <c r="AD33" s="582"/>
      <c r="AE33" s="582"/>
      <c r="AF33" s="582"/>
      <c r="AG33" s="583"/>
      <c r="AH33" s="27"/>
    </row>
    <row r="34" spans="1:34" ht="4.5" customHeight="1" x14ac:dyDescent="0.3">
      <c r="A34" s="35"/>
      <c r="B34" s="27"/>
      <c r="C34" s="27"/>
      <c r="D34" s="27"/>
      <c r="E34" s="27"/>
      <c r="F34" s="27"/>
      <c r="G34" s="27"/>
      <c r="H34" s="27"/>
      <c r="I34" s="27"/>
      <c r="J34" s="27"/>
      <c r="K34" s="27"/>
      <c r="L34" s="27"/>
      <c r="M34" s="27"/>
      <c r="N34" s="27"/>
      <c r="O34" s="27"/>
      <c r="P34" s="27"/>
      <c r="Q34" s="95"/>
      <c r="R34" s="27"/>
      <c r="S34" s="27"/>
      <c r="T34" s="27"/>
      <c r="U34" s="27"/>
      <c r="V34" s="27"/>
      <c r="W34" s="27"/>
      <c r="X34" s="27"/>
      <c r="Y34" s="27"/>
      <c r="Z34" s="27"/>
      <c r="AA34" s="27"/>
      <c r="AB34" s="27"/>
      <c r="AC34" s="27"/>
      <c r="AD34" s="27"/>
      <c r="AE34" s="27"/>
      <c r="AF34" s="27"/>
      <c r="AG34" s="27"/>
      <c r="AH34" s="27"/>
    </row>
    <row r="35" spans="1:34" ht="14.4" x14ac:dyDescent="0.3">
      <c r="A35" s="35"/>
      <c r="B35" s="92" t="s">
        <v>2748</v>
      </c>
      <c r="C35" s="95"/>
      <c r="D35" s="95"/>
      <c r="E35" s="95"/>
      <c r="F35" s="95"/>
      <c r="G35" s="95"/>
      <c r="H35" s="95"/>
      <c r="I35" s="95"/>
      <c r="J35" s="95"/>
      <c r="K35" s="95"/>
      <c r="L35" s="95"/>
      <c r="M35" s="95"/>
      <c r="N35" s="95"/>
      <c r="O35" s="95"/>
      <c r="P35" s="95"/>
      <c r="Q35" s="27"/>
      <c r="R35" s="95"/>
      <c r="S35" s="95"/>
      <c r="T35" s="95"/>
      <c r="U35" s="95"/>
      <c r="V35" s="95"/>
      <c r="W35" s="95"/>
      <c r="X35" s="95"/>
      <c r="Y35" s="95"/>
      <c r="Z35" s="95"/>
      <c r="AA35" s="95"/>
      <c r="AB35" s="95"/>
      <c r="AC35" s="95"/>
      <c r="AD35" s="95"/>
      <c r="AE35" s="95"/>
      <c r="AF35" s="95"/>
      <c r="AG35" s="27"/>
      <c r="AH35" s="27"/>
    </row>
    <row r="36" spans="1:34" ht="14.4" x14ac:dyDescent="0.3">
      <c r="A36" s="35"/>
      <c r="B36" s="595" t="s">
        <v>2749</v>
      </c>
      <c r="C36" s="595"/>
      <c r="D36" s="595"/>
      <c r="E36" s="595"/>
      <c r="F36" s="596" t="str">
        <f>'Antrag_Jubi BSJ'!F53</f>
        <v/>
      </c>
      <c r="G36" s="596"/>
      <c r="H36" s="596"/>
      <c r="I36" s="596"/>
      <c r="J36" s="596"/>
      <c r="K36" s="596"/>
      <c r="L36" s="596"/>
      <c r="M36" s="596"/>
      <c r="N36" s="596"/>
      <c r="O36" s="596"/>
      <c r="P36" s="596"/>
      <c r="Q36" s="27"/>
      <c r="R36" s="595" t="s">
        <v>2750</v>
      </c>
      <c r="S36" s="595"/>
      <c r="T36" s="595"/>
      <c r="U36" s="595"/>
      <c r="V36" s="596" t="str">
        <f>'Antrag_Jubi BSJ'!V53</f>
        <v/>
      </c>
      <c r="W36" s="596"/>
      <c r="X36" s="596"/>
      <c r="Y36" s="596"/>
      <c r="Z36" s="596"/>
      <c r="AA36" s="596"/>
      <c r="AB36" s="596"/>
      <c r="AC36" s="596"/>
      <c r="AD36" s="596"/>
      <c r="AE36" s="596"/>
      <c r="AF36" s="596"/>
      <c r="AG36" s="27"/>
      <c r="AH36" s="27"/>
    </row>
    <row r="37" spans="1:34" ht="14.4" x14ac:dyDescent="0.3">
      <c r="A37" s="35"/>
      <c r="B37" s="595" t="s">
        <v>2751</v>
      </c>
      <c r="C37" s="595"/>
      <c r="D37" s="595"/>
      <c r="E37" s="595"/>
      <c r="F37" s="596" t="str">
        <f>'Antrag_Jubi BSJ'!F54</f>
        <v/>
      </c>
      <c r="G37" s="596"/>
      <c r="H37" s="596"/>
      <c r="I37" s="596"/>
      <c r="J37" s="596"/>
      <c r="K37" s="596"/>
      <c r="L37" s="596"/>
      <c r="M37" s="596"/>
      <c r="N37" s="596"/>
      <c r="O37" s="596"/>
      <c r="P37" s="596"/>
      <c r="Q37" s="27"/>
      <c r="R37" s="595" t="s">
        <v>2752</v>
      </c>
      <c r="S37" s="595"/>
      <c r="T37" s="595"/>
      <c r="U37" s="595"/>
      <c r="V37" s="609" t="str">
        <f>'Antrag_Jubi BSJ'!V54</f>
        <v>bei Auslandskonten ggf. die BIC</v>
      </c>
      <c r="W37" s="609"/>
      <c r="X37" s="609"/>
      <c r="Y37" s="609"/>
      <c r="Z37" s="609"/>
      <c r="AA37" s="609"/>
      <c r="AB37" s="609"/>
      <c r="AC37" s="609"/>
      <c r="AD37" s="609"/>
      <c r="AE37" s="609"/>
      <c r="AF37" s="609"/>
      <c r="AG37" s="27"/>
      <c r="AH37" s="27"/>
    </row>
    <row r="38" spans="1:34" ht="12.75" customHeight="1" x14ac:dyDescent="0.3">
      <c r="A38" s="35"/>
      <c r="B38" s="27"/>
      <c r="C38" s="27"/>
      <c r="D38" s="27"/>
      <c r="E38" s="27"/>
      <c r="F38" s="27"/>
      <c r="G38" s="27"/>
      <c r="H38" s="27"/>
      <c r="I38" s="27"/>
      <c r="J38" s="27"/>
      <c r="K38" s="27"/>
      <c r="L38" s="27"/>
      <c r="M38" s="27"/>
      <c r="N38" s="27"/>
      <c r="O38" s="27"/>
      <c r="P38" s="27"/>
      <c r="Q38" s="93"/>
      <c r="R38" s="27"/>
      <c r="S38" s="27"/>
      <c r="T38" s="27"/>
      <c r="U38" s="27"/>
      <c r="V38" s="27"/>
      <c r="W38" s="27"/>
      <c r="X38" s="27"/>
      <c r="Y38" s="27"/>
      <c r="Z38" s="27"/>
      <c r="AA38" s="27"/>
      <c r="AB38" s="27"/>
      <c r="AC38" s="27"/>
      <c r="AD38" s="27"/>
      <c r="AE38" s="27"/>
      <c r="AF38" s="27"/>
      <c r="AG38" s="27"/>
      <c r="AH38" s="27"/>
    </row>
    <row r="39" spans="1:34" ht="14.4" x14ac:dyDescent="0.3">
      <c r="A39" s="610" t="s">
        <v>2781</v>
      </c>
      <c r="B39" s="610"/>
      <c r="C39" s="610"/>
      <c r="D39" s="610"/>
      <c r="E39" s="610"/>
      <c r="F39" s="610"/>
      <c r="G39" s="610"/>
      <c r="H39" s="610"/>
      <c r="I39" s="610"/>
      <c r="J39" s="610"/>
      <c r="K39" s="610"/>
      <c r="L39" s="610"/>
      <c r="M39" s="610"/>
      <c r="N39" s="610"/>
      <c r="O39" s="610"/>
      <c r="P39" s="610"/>
      <c r="Q39" s="610"/>
      <c r="R39" s="610"/>
      <c r="S39" s="610"/>
      <c r="T39" s="610"/>
      <c r="U39" s="610"/>
      <c r="V39" s="610"/>
      <c r="W39" s="610"/>
      <c r="X39" s="610"/>
      <c r="Y39" s="610"/>
      <c r="Z39" s="610"/>
      <c r="AA39" s="610"/>
      <c r="AB39" s="610"/>
      <c r="AC39" s="610"/>
      <c r="AD39" s="610"/>
      <c r="AE39" s="610"/>
      <c r="AF39" s="610"/>
      <c r="AG39" s="610"/>
      <c r="AH39" s="610"/>
    </row>
    <row r="40" spans="1:34" ht="8.25" customHeight="1" x14ac:dyDescent="0.3">
      <c r="A40" s="59"/>
      <c r="B40" s="60"/>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row>
    <row r="41" spans="1:34" ht="30" customHeight="1" x14ac:dyDescent="0.3">
      <c r="A41" s="59"/>
      <c r="B41" s="60"/>
      <c r="C41" s="60"/>
      <c r="D41" s="60"/>
      <c r="E41" s="60"/>
      <c r="F41" s="60"/>
      <c r="G41" s="60"/>
      <c r="H41" s="60"/>
      <c r="I41" s="60"/>
      <c r="J41" s="60"/>
      <c r="K41" s="60"/>
      <c r="L41" s="60"/>
      <c r="M41" s="60"/>
      <c r="N41" s="60"/>
      <c r="O41" s="60"/>
      <c r="P41" s="60"/>
      <c r="Q41" s="60"/>
      <c r="R41" s="60"/>
      <c r="S41" s="60"/>
      <c r="T41" s="60"/>
      <c r="U41" s="545" t="s">
        <v>2772</v>
      </c>
      <c r="V41" s="545"/>
      <c r="W41" s="545"/>
      <c r="X41" s="545"/>
      <c r="Y41" s="545"/>
      <c r="Z41" s="545"/>
      <c r="AA41" s="545"/>
      <c r="AB41" s="545"/>
      <c r="AC41" s="545"/>
      <c r="AD41" s="545"/>
      <c r="AE41" s="545"/>
      <c r="AF41" s="545"/>
      <c r="AG41" s="545"/>
      <c r="AH41" s="98"/>
    </row>
    <row r="42" spans="1:34" ht="30" customHeight="1" x14ac:dyDescent="0.3">
      <c r="A42" s="59"/>
      <c r="B42" s="601" t="s">
        <v>3970</v>
      </c>
      <c r="C42" s="602"/>
      <c r="D42" s="602"/>
      <c r="E42" s="602"/>
      <c r="F42" s="602"/>
      <c r="G42" s="602"/>
      <c r="H42" s="602"/>
      <c r="I42" s="602"/>
      <c r="J42" s="603" t="str">
        <f>'Antrag_Jubi BSJ'!J71</f>
        <v/>
      </c>
      <c r="K42" s="603"/>
      <c r="L42" s="603"/>
      <c r="M42" s="603"/>
      <c r="N42" s="603"/>
      <c r="O42" s="603"/>
      <c r="P42" s="603"/>
      <c r="Q42" s="603"/>
      <c r="R42" s="603"/>
      <c r="S42" s="603"/>
      <c r="T42" s="27"/>
      <c r="U42" s="604" t="str">
        <f>IF('Antrag_Jubi BSJ'!U70="","",'Antrag_Jubi BSJ'!U70)</f>
        <v/>
      </c>
      <c r="V42" s="605"/>
      <c r="W42" s="605"/>
      <c r="X42" s="605"/>
      <c r="Y42" s="605"/>
      <c r="Z42" s="605"/>
      <c r="AA42" s="605"/>
      <c r="AB42" s="605"/>
      <c r="AC42" s="605"/>
      <c r="AD42" s="605"/>
      <c r="AE42" s="606"/>
      <c r="AF42" s="606"/>
      <c r="AG42" s="607"/>
      <c r="AH42" s="60"/>
    </row>
    <row r="43" spans="1:34" ht="30" customHeight="1" x14ac:dyDescent="0.3">
      <c r="A43" s="59"/>
      <c r="B43" s="60"/>
      <c r="C43" s="60"/>
      <c r="D43" s="60"/>
      <c r="E43" s="60"/>
      <c r="F43" s="60"/>
      <c r="G43" s="60"/>
      <c r="H43" s="60"/>
      <c r="I43" s="60"/>
      <c r="J43" s="60"/>
      <c r="K43" s="60"/>
      <c r="L43" s="60"/>
      <c r="M43" s="60"/>
      <c r="N43" s="60"/>
      <c r="O43" s="60"/>
      <c r="P43" s="60"/>
      <c r="Q43" s="60"/>
      <c r="R43" s="60"/>
      <c r="S43" s="60"/>
      <c r="T43" s="60"/>
      <c r="U43" s="60"/>
      <c r="V43" s="60"/>
      <c r="W43" s="60"/>
      <c r="X43" s="60"/>
      <c r="Y43" s="608" t="s">
        <v>2775</v>
      </c>
      <c r="Z43" s="608"/>
      <c r="AA43" s="608"/>
      <c r="AB43" s="608"/>
      <c r="AC43" s="608"/>
      <c r="AD43" s="608"/>
      <c r="AE43" s="608"/>
      <c r="AF43" s="608"/>
      <c r="AG43" s="608"/>
      <c r="AH43" s="60"/>
    </row>
    <row r="44" spans="1:34" ht="14.4" x14ac:dyDescent="0.3">
      <c r="A44" s="59"/>
      <c r="B44" s="60"/>
      <c r="C44" s="60"/>
      <c r="D44" s="60"/>
      <c r="E44" s="60"/>
      <c r="F44" s="60"/>
      <c r="G44" s="60"/>
      <c r="H44" s="60"/>
      <c r="I44" s="60"/>
      <c r="J44" s="60"/>
      <c r="K44" s="60"/>
      <c r="L44" s="60"/>
      <c r="M44" s="60"/>
      <c r="N44" s="60"/>
      <c r="O44" s="60"/>
      <c r="P44" s="60"/>
      <c r="Q44" s="60"/>
      <c r="R44" s="60"/>
      <c r="S44" s="60"/>
      <c r="T44" s="595" t="s">
        <v>2490</v>
      </c>
      <c r="U44" s="595"/>
      <c r="V44" s="595"/>
      <c r="W44" s="27"/>
      <c r="X44" s="595" t="s">
        <v>2597</v>
      </c>
      <c r="Y44" s="595"/>
      <c r="Z44" s="595"/>
      <c r="AA44" s="595"/>
      <c r="AB44" s="595"/>
      <c r="AC44" s="595"/>
      <c r="AD44" s="595"/>
      <c r="AE44" s="595"/>
      <c r="AF44" s="595"/>
      <c r="AG44" s="60"/>
      <c r="AH44" s="60"/>
    </row>
    <row r="45" spans="1:34" ht="14.4" x14ac:dyDescent="0.3">
      <c r="A45" s="59"/>
      <c r="B45" s="107" t="s">
        <v>2853</v>
      </c>
      <c r="C45" s="60"/>
      <c r="D45" s="60"/>
      <c r="E45" s="60"/>
      <c r="F45" s="60"/>
      <c r="G45" s="60"/>
      <c r="H45" s="60"/>
      <c r="I45" s="60"/>
      <c r="J45" s="60"/>
      <c r="K45" s="60"/>
      <c r="L45" s="60"/>
      <c r="M45" s="60"/>
      <c r="N45" s="60"/>
      <c r="O45" s="60"/>
      <c r="P45" s="60"/>
      <c r="Q45" s="60"/>
      <c r="R45" s="60"/>
      <c r="S45" s="60"/>
      <c r="T45" s="60"/>
      <c r="U45" s="60"/>
      <c r="V45" s="60"/>
      <c r="W45" s="60"/>
      <c r="X45" s="60"/>
      <c r="Y45" s="60"/>
      <c r="Z45" s="60"/>
      <c r="AA45" s="60"/>
      <c r="AB45" s="60"/>
      <c r="AC45" s="60"/>
      <c r="AD45" s="60"/>
      <c r="AE45" s="60"/>
      <c r="AF45" s="60"/>
      <c r="AG45" s="60"/>
      <c r="AH45" s="60"/>
    </row>
    <row r="46" spans="1:34" ht="14.4" x14ac:dyDescent="0.3">
      <c r="A46" s="59"/>
      <c r="B46" s="560" t="str">
        <f>IF('Antrag_Jubi BSJ'!G82="","",'Antrag_Jubi BSJ'!G82)</f>
        <v/>
      </c>
      <c r="C46" s="561"/>
      <c r="D46" s="561"/>
      <c r="E46" s="561"/>
      <c r="F46" s="561"/>
      <c r="G46" s="561"/>
      <c r="H46" s="561"/>
      <c r="I46" s="561"/>
      <c r="J46" s="561"/>
      <c r="K46" s="561"/>
      <c r="L46" s="561"/>
      <c r="M46" s="561"/>
      <c r="N46" s="561"/>
      <c r="O46" s="561"/>
      <c r="P46" s="562"/>
      <c r="Q46" s="560" t="str">
        <f>IF('Antrag_Jubi BSJ'!G88="","",'Antrag_Jubi BSJ'!G88)</f>
        <v/>
      </c>
      <c r="R46" s="561"/>
      <c r="S46" s="561"/>
      <c r="T46" s="561"/>
      <c r="U46" s="561"/>
      <c r="V46" s="561"/>
      <c r="W46" s="561"/>
      <c r="X46" s="561"/>
      <c r="Y46" s="561"/>
      <c r="Z46" s="561"/>
      <c r="AA46" s="561"/>
      <c r="AB46" s="561"/>
      <c r="AC46" s="561"/>
      <c r="AD46" s="561"/>
      <c r="AE46" s="561"/>
      <c r="AF46" s="561"/>
      <c r="AG46" s="562"/>
      <c r="AH46" s="60"/>
    </row>
    <row r="47" spans="1:34" ht="14.4" x14ac:dyDescent="0.3">
      <c r="A47" s="59"/>
      <c r="B47" s="560" t="str">
        <f>IF('Antrag_Jubi BSJ'!B83="","",'Antrag_Jubi BSJ'!B83)</f>
        <v/>
      </c>
      <c r="C47" s="561"/>
      <c r="D47" s="561"/>
      <c r="E47" s="561"/>
      <c r="F47" s="561"/>
      <c r="G47" s="561"/>
      <c r="H47" s="561"/>
      <c r="I47" s="561"/>
      <c r="J47" s="561"/>
      <c r="K47" s="561"/>
      <c r="L47" s="561"/>
      <c r="M47" s="561"/>
      <c r="N47" s="561"/>
      <c r="O47" s="561"/>
      <c r="P47" s="562"/>
      <c r="Q47" s="560" t="str">
        <f>IF('Antrag_Jubi BSJ'!B89="","",'Antrag_Jubi BSJ'!B89)</f>
        <v/>
      </c>
      <c r="R47" s="561"/>
      <c r="S47" s="561"/>
      <c r="T47" s="561"/>
      <c r="U47" s="561"/>
      <c r="V47" s="561"/>
      <c r="W47" s="561"/>
      <c r="X47" s="561"/>
      <c r="Y47" s="561"/>
      <c r="Z47" s="561"/>
      <c r="AA47" s="561"/>
      <c r="AB47" s="561"/>
      <c r="AC47" s="561"/>
      <c r="AD47" s="561"/>
      <c r="AE47" s="561"/>
      <c r="AF47" s="561"/>
      <c r="AG47" s="562"/>
      <c r="AH47" s="60"/>
    </row>
    <row r="48" spans="1:34" ht="14.4" x14ac:dyDescent="0.3">
      <c r="A48" s="59"/>
      <c r="B48" s="560" t="str">
        <f>IF('Antrag_Jubi BSJ'!B84="","",'Antrag_Jubi BSJ'!B84)</f>
        <v/>
      </c>
      <c r="C48" s="561"/>
      <c r="D48" s="561"/>
      <c r="E48" s="561"/>
      <c r="F48" s="561"/>
      <c r="G48" s="561"/>
      <c r="H48" s="561"/>
      <c r="I48" s="561"/>
      <c r="J48" s="561"/>
      <c r="K48" s="561"/>
      <c r="L48" s="561"/>
      <c r="M48" s="561"/>
      <c r="N48" s="561"/>
      <c r="O48" s="561"/>
      <c r="P48" s="562"/>
      <c r="Q48" s="560" t="str">
        <f>IF('Antrag_Jubi BSJ'!B90="","",'Antrag_Jubi BSJ'!B90)</f>
        <v/>
      </c>
      <c r="R48" s="561"/>
      <c r="S48" s="561"/>
      <c r="T48" s="561"/>
      <c r="U48" s="561"/>
      <c r="V48" s="561"/>
      <c r="W48" s="561"/>
      <c r="X48" s="561"/>
      <c r="Y48" s="561"/>
      <c r="Z48" s="561"/>
      <c r="AA48" s="561"/>
      <c r="AB48" s="561"/>
      <c r="AC48" s="561"/>
      <c r="AD48" s="561"/>
      <c r="AE48" s="561"/>
      <c r="AF48" s="561"/>
      <c r="AG48" s="562"/>
      <c r="AH48" s="60"/>
    </row>
    <row r="49" spans="1:34" ht="14.4" x14ac:dyDescent="0.3">
      <c r="A49" s="59"/>
      <c r="B49" s="560" t="str">
        <f>IF('Antrag_Jubi BSJ'!B85="","",'Antrag_Jubi BSJ'!B85)</f>
        <v/>
      </c>
      <c r="C49" s="561"/>
      <c r="D49" s="561"/>
      <c r="E49" s="561"/>
      <c r="F49" s="561"/>
      <c r="G49" s="561"/>
      <c r="H49" s="561"/>
      <c r="I49" s="561"/>
      <c r="J49" s="561"/>
      <c r="K49" s="561"/>
      <c r="L49" s="561"/>
      <c r="M49" s="561"/>
      <c r="N49" s="561"/>
      <c r="O49" s="561"/>
      <c r="P49" s="562"/>
      <c r="Q49" s="560" t="str">
        <f>IF('Antrag_Jubi BSJ'!B91="","",'Antrag_Jubi BSJ'!B91)</f>
        <v/>
      </c>
      <c r="R49" s="561"/>
      <c r="S49" s="561"/>
      <c r="T49" s="561"/>
      <c r="U49" s="561"/>
      <c r="V49" s="561"/>
      <c r="W49" s="561"/>
      <c r="X49" s="561"/>
      <c r="Y49" s="561"/>
      <c r="Z49" s="561"/>
      <c r="AA49" s="561"/>
      <c r="AB49" s="561"/>
      <c r="AC49" s="561"/>
      <c r="AD49" s="561"/>
      <c r="AE49" s="561"/>
      <c r="AF49" s="561"/>
      <c r="AG49" s="562"/>
      <c r="AH49" s="60"/>
    </row>
    <row r="50" spans="1:34" ht="14.4" x14ac:dyDescent="0.3">
      <c r="A50" s="59"/>
      <c r="B50" s="560" t="str">
        <f>IF('Antrag_Jubi BSJ'!B86="","",'Antrag_Jubi BSJ'!B86)</f>
        <v/>
      </c>
      <c r="C50" s="561"/>
      <c r="D50" s="561"/>
      <c r="E50" s="561"/>
      <c r="F50" s="561"/>
      <c r="G50" s="561"/>
      <c r="H50" s="561"/>
      <c r="I50" s="561"/>
      <c r="J50" s="561"/>
      <c r="K50" s="561"/>
      <c r="L50" s="561"/>
      <c r="M50" s="561"/>
      <c r="N50" s="561"/>
      <c r="O50" s="561"/>
      <c r="P50" s="562"/>
      <c r="Q50" s="560" t="str">
        <f>IF('Antrag_Jubi BSJ'!B92="","",'Antrag_Jubi BSJ'!B92)</f>
        <v/>
      </c>
      <c r="R50" s="561"/>
      <c r="S50" s="561"/>
      <c r="T50" s="561"/>
      <c r="U50" s="561"/>
      <c r="V50" s="561"/>
      <c r="W50" s="561"/>
      <c r="X50" s="561"/>
      <c r="Y50" s="561"/>
      <c r="Z50" s="561"/>
      <c r="AA50" s="561"/>
      <c r="AB50" s="561"/>
      <c r="AC50" s="561"/>
      <c r="AD50" s="561"/>
      <c r="AE50" s="561"/>
      <c r="AF50" s="561"/>
      <c r="AG50" s="562"/>
      <c r="AH50" s="60"/>
    </row>
    <row r="51" spans="1:34" ht="14.4" x14ac:dyDescent="0.3">
      <c r="A51" s="59"/>
      <c r="B51" s="560"/>
      <c r="C51" s="561"/>
      <c r="D51" s="561"/>
      <c r="E51" s="561"/>
      <c r="F51" s="561"/>
      <c r="G51" s="561"/>
      <c r="H51" s="561"/>
      <c r="I51" s="561"/>
      <c r="J51" s="561"/>
      <c r="K51" s="561"/>
      <c r="L51" s="561"/>
      <c r="M51" s="561"/>
      <c r="N51" s="561"/>
      <c r="O51" s="561"/>
      <c r="P51" s="562"/>
      <c r="Q51" s="560"/>
      <c r="R51" s="561"/>
      <c r="S51" s="561"/>
      <c r="T51" s="561"/>
      <c r="U51" s="561"/>
      <c r="V51" s="561"/>
      <c r="W51" s="561"/>
      <c r="X51" s="561"/>
      <c r="Y51" s="561"/>
      <c r="Z51" s="561"/>
      <c r="AA51" s="561"/>
      <c r="AB51" s="561"/>
      <c r="AC51" s="561"/>
      <c r="AD51" s="561"/>
      <c r="AE51" s="561"/>
      <c r="AF51" s="561"/>
      <c r="AG51" s="562"/>
      <c r="AH51" s="60"/>
    </row>
    <row r="52" spans="1:34" ht="14.4" hidden="1" x14ac:dyDescent="0.3">
      <c r="A52" s="59"/>
      <c r="B52" s="60"/>
      <c r="C52" s="60"/>
      <c r="D52" s="60"/>
      <c r="E52" s="60"/>
      <c r="F52" s="60"/>
      <c r="G52" s="60"/>
      <c r="H52" s="60"/>
      <c r="I52" s="60"/>
      <c r="J52" s="60"/>
      <c r="K52" s="60"/>
      <c r="L52" s="60"/>
      <c r="M52" s="60"/>
      <c r="N52" s="60"/>
      <c r="O52" s="60"/>
      <c r="P52" s="60"/>
      <c r="Q52" s="60"/>
      <c r="R52" s="60"/>
      <c r="S52" s="60"/>
      <c r="T52" s="60"/>
      <c r="U52" s="60"/>
      <c r="V52" s="60"/>
      <c r="W52" s="60"/>
      <c r="X52" s="60"/>
      <c r="Y52" s="60"/>
      <c r="Z52" s="60"/>
      <c r="AA52" s="60"/>
      <c r="AB52" s="60"/>
      <c r="AC52" s="60"/>
      <c r="AD52" s="60"/>
      <c r="AE52" s="60"/>
      <c r="AF52" s="60"/>
      <c r="AG52" s="60"/>
      <c r="AH52" s="60"/>
    </row>
    <row r="53" spans="1:34" ht="14.4" hidden="1" x14ac:dyDescent="0.3">
      <c r="A53" s="59"/>
      <c r="B53" s="60"/>
      <c r="C53" s="60"/>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row>
  </sheetData>
  <sheetProtection algorithmName="SHA-512" hashValue="c5uDJSc8hrjmE1KR8eCL+Dm1KhdJXDMRH12y3+sad9lAsDDWom8WUMCk3nRI7altzvzTHfqZCLhqkqPBWzLp8Q==" saltValue="RiC0FSSAtTuQcx6KTnpNAA==" spinCount="100000" sheet="1" selectLockedCells="1"/>
  <mergeCells count="116">
    <mergeCell ref="AB13:AC13"/>
    <mergeCell ref="AD13:AE13"/>
    <mergeCell ref="AA28:AG28"/>
    <mergeCell ref="B25:K25"/>
    <mergeCell ref="L25:P25"/>
    <mergeCell ref="M26:P26"/>
    <mergeCell ref="M27:P27"/>
    <mergeCell ref="M28:P28"/>
    <mergeCell ref="B24:P24"/>
    <mergeCell ref="B22:H22"/>
    <mergeCell ref="M22:P22"/>
    <mergeCell ref="M23:P23"/>
    <mergeCell ref="M21:P21"/>
    <mergeCell ref="B21:L21"/>
    <mergeCell ref="B23:L23"/>
    <mergeCell ref="AD21:AG21"/>
    <mergeCell ref="Z17:AE17"/>
    <mergeCell ref="AD20:AG20"/>
    <mergeCell ref="B13:L13"/>
    <mergeCell ref="M13:N13"/>
    <mergeCell ref="AD22:AG22"/>
    <mergeCell ref="AD23:AG23"/>
    <mergeCell ref="AD24:AG24"/>
    <mergeCell ref="AD25:AG25"/>
    <mergeCell ref="B42:I42"/>
    <mergeCell ref="J42:S42"/>
    <mergeCell ref="U42:AG42"/>
    <mergeCell ref="Y43:AG43"/>
    <mergeCell ref="T44:V44"/>
    <mergeCell ref="X44:AF44"/>
    <mergeCell ref="B37:E37"/>
    <mergeCell ref="F37:P37"/>
    <mergeCell ref="R37:U37"/>
    <mergeCell ref="V37:AF37"/>
    <mergeCell ref="A39:AH39"/>
    <mergeCell ref="U41:AG41"/>
    <mergeCell ref="AA33:AG33"/>
    <mergeCell ref="B36:E36"/>
    <mergeCell ref="F36:P36"/>
    <mergeCell ref="R36:U36"/>
    <mergeCell ref="V36:AF36"/>
    <mergeCell ref="B29:K29"/>
    <mergeCell ref="L29:P29"/>
    <mergeCell ref="R29:AB29"/>
    <mergeCell ref="R30:AB30"/>
    <mergeCell ref="AD30:AG30"/>
    <mergeCell ref="AD29:AG29"/>
    <mergeCell ref="K16:L16"/>
    <mergeCell ref="M15:N15"/>
    <mergeCell ref="O16:P16"/>
    <mergeCell ref="R16:W16"/>
    <mergeCell ref="X16:Y16"/>
    <mergeCell ref="Z16:AE16"/>
    <mergeCell ref="AF16:AG16"/>
    <mergeCell ref="J31:P31"/>
    <mergeCell ref="AA32:AG32"/>
    <mergeCell ref="AD26:AG26"/>
    <mergeCell ref="AD27:AG27"/>
    <mergeCell ref="B19:K19"/>
    <mergeCell ref="L19:P19"/>
    <mergeCell ref="R19:AB19"/>
    <mergeCell ref="AE19:AG19"/>
    <mergeCell ref="M20:P20"/>
    <mergeCell ref="B20:L20"/>
    <mergeCell ref="I22:L22"/>
    <mergeCell ref="B26:L26"/>
    <mergeCell ref="B27:L27"/>
    <mergeCell ref="B28:L28"/>
    <mergeCell ref="A1:AH1"/>
    <mergeCell ref="A2:AH2"/>
    <mergeCell ref="AE4:AG4"/>
    <mergeCell ref="AE5:AG5"/>
    <mergeCell ref="AF11:AG11"/>
    <mergeCell ref="B12:J12"/>
    <mergeCell ref="K12:L12"/>
    <mergeCell ref="O12:P12"/>
    <mergeCell ref="R12:AA12"/>
    <mergeCell ref="AF12:AG12"/>
    <mergeCell ref="W7:X7"/>
    <mergeCell ref="K11:L11"/>
    <mergeCell ref="O11:P11"/>
    <mergeCell ref="G4:U4"/>
    <mergeCell ref="J5:U5"/>
    <mergeCell ref="E7:H7"/>
    <mergeCell ref="AF7:AG7"/>
    <mergeCell ref="L7:Q7"/>
    <mergeCell ref="B5:I5"/>
    <mergeCell ref="M11:N11"/>
    <mergeCell ref="AB11:AC11"/>
    <mergeCell ref="AD11:AE11"/>
    <mergeCell ref="AB12:AC12"/>
    <mergeCell ref="AD12:AE12"/>
    <mergeCell ref="M12:N12"/>
    <mergeCell ref="I9:Y9"/>
    <mergeCell ref="Q51:AG51"/>
    <mergeCell ref="B51:P51"/>
    <mergeCell ref="B46:P46"/>
    <mergeCell ref="B47:P47"/>
    <mergeCell ref="B48:P48"/>
    <mergeCell ref="B49:P49"/>
    <mergeCell ref="B50:P50"/>
    <mergeCell ref="Q46:AG46"/>
    <mergeCell ref="Q47:AG47"/>
    <mergeCell ref="Q48:AG48"/>
    <mergeCell ref="Q49:AG49"/>
    <mergeCell ref="Q50:AG50"/>
    <mergeCell ref="O17:P17"/>
    <mergeCell ref="R17:Y17"/>
    <mergeCell ref="AF17:AG17"/>
    <mergeCell ref="M16:N16"/>
    <mergeCell ref="R13:AA13"/>
    <mergeCell ref="AF13:AG13"/>
    <mergeCell ref="B15:J16"/>
    <mergeCell ref="K15:L15"/>
    <mergeCell ref="O15:P15"/>
    <mergeCell ref="R15:AG15"/>
  </mergeCells>
  <conditionalFormatting sqref="B26:L28">
    <cfRule type="cellIs" dxfId="8" priority="1" operator="equal">
      <formula>0</formula>
    </cfRule>
  </conditionalFormatting>
  <conditionalFormatting sqref="K12:P12">
    <cfRule type="cellIs" dxfId="7" priority="13" operator="equal">
      <formula>0</formula>
    </cfRule>
  </conditionalFormatting>
  <conditionalFormatting sqref="K16:P16">
    <cfRule type="cellIs" dxfId="6" priority="11" operator="equal">
      <formula>0</formula>
    </cfRule>
  </conditionalFormatting>
  <conditionalFormatting sqref="M13:N13">
    <cfRule type="cellIs" dxfId="5" priority="3" operator="equal">
      <formula>0</formula>
    </cfRule>
  </conditionalFormatting>
  <conditionalFormatting sqref="O17:P17">
    <cfRule type="cellIs" dxfId="4" priority="2" operator="equal">
      <formula>0</formula>
    </cfRule>
  </conditionalFormatting>
  <conditionalFormatting sqref="X16:Y16">
    <cfRule type="cellIs" dxfId="3" priority="6" operator="equal">
      <formula>0</formula>
    </cfRule>
  </conditionalFormatting>
  <conditionalFormatting sqref="AB12:AG13">
    <cfRule type="cellIs" dxfId="2" priority="7" operator="equal">
      <formula>0</formula>
    </cfRule>
  </conditionalFormatting>
  <conditionalFormatting sqref="AF16:AG17">
    <cfRule type="cellIs" dxfId="1" priority="4" operator="equal">
      <formula>0</formula>
    </cfRule>
  </conditionalFormatting>
  <pageMargins left="0.27559055118110237" right="0.27559055118110237" top="0.78740157480314965" bottom="0.31496062992125984" header="0.31496062992125984" footer="0.31496062992125984"/>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37FF0-5F42-40E7-AD8C-3599CF2E3A1C}">
  <sheetPr codeName="Tabelle14">
    <tabColor rgb="FF99FFCC"/>
  </sheetPr>
  <dimension ref="A1:AF25"/>
  <sheetViews>
    <sheetView workbookViewId="0">
      <selection activeCell="C17" sqref="C17"/>
    </sheetView>
  </sheetViews>
  <sheetFormatPr baseColWidth="10" defaultColWidth="0" defaultRowHeight="12.6" customHeight="1" zeroHeight="1" x14ac:dyDescent="0.2"/>
  <cols>
    <col min="1" max="1" width="3.36328125" bestFit="1" customWidth="1"/>
    <col min="2" max="2" width="20.6328125" customWidth="1"/>
    <col min="3" max="4" width="10.90625" customWidth="1"/>
    <col min="5" max="30" width="3.08984375" customWidth="1"/>
    <col min="31" max="32" width="3.08984375" hidden="1" customWidth="1"/>
    <col min="33" max="16384" width="10.90625" hidden="1"/>
  </cols>
  <sheetData>
    <row r="1" spans="1:32" s="170" customFormat="1" ht="40.5" customHeight="1" x14ac:dyDescent="0.2">
      <c r="A1" s="179"/>
      <c r="B1" s="627" t="s">
        <v>2988</v>
      </c>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8"/>
    </row>
    <row r="2" spans="1:32" x14ac:dyDescent="0.2">
      <c r="A2" s="158"/>
      <c r="B2" s="629" t="s">
        <v>2964</v>
      </c>
      <c r="C2" s="624" t="s">
        <v>2965</v>
      </c>
      <c r="D2" s="623"/>
      <c r="E2" s="625" t="s">
        <v>2966</v>
      </c>
      <c r="F2" s="626"/>
      <c r="G2" s="623" t="s">
        <v>2967</v>
      </c>
      <c r="H2" s="623"/>
      <c r="I2" s="624" t="s">
        <v>2968</v>
      </c>
      <c r="J2" s="623"/>
      <c r="K2" s="625" t="s">
        <v>2969</v>
      </c>
      <c r="L2" s="626"/>
      <c r="M2" s="623" t="s">
        <v>2970</v>
      </c>
      <c r="N2" s="623"/>
      <c r="O2" s="624" t="s">
        <v>2971</v>
      </c>
      <c r="P2" s="623"/>
      <c r="Q2" s="625" t="s">
        <v>2972</v>
      </c>
      <c r="R2" s="626"/>
      <c r="S2" s="623" t="s">
        <v>2973</v>
      </c>
      <c r="T2" s="623"/>
      <c r="U2" s="624" t="s">
        <v>2974</v>
      </c>
      <c r="V2" s="623"/>
      <c r="W2" s="625" t="s">
        <v>2975</v>
      </c>
      <c r="X2" s="626"/>
      <c r="Y2" s="623" t="s">
        <v>2976</v>
      </c>
      <c r="Z2" s="623"/>
      <c r="AA2" s="624" t="s">
        <v>2977</v>
      </c>
      <c r="AB2" s="623"/>
      <c r="AC2" s="625" t="s">
        <v>2978</v>
      </c>
      <c r="AD2" s="626"/>
      <c r="AE2" s="623"/>
      <c r="AF2" s="623"/>
    </row>
    <row r="3" spans="1:32" x14ac:dyDescent="0.2">
      <c r="A3" s="159"/>
      <c r="B3" s="630"/>
      <c r="C3" s="160" t="s">
        <v>2979</v>
      </c>
      <c r="D3" s="161" t="s">
        <v>2980</v>
      </c>
      <c r="E3" s="162" t="s">
        <v>2981</v>
      </c>
      <c r="F3" s="163" t="s">
        <v>2982</v>
      </c>
      <c r="G3" s="161" t="s">
        <v>2981</v>
      </c>
      <c r="H3" s="161" t="s">
        <v>2982</v>
      </c>
      <c r="I3" s="162" t="s">
        <v>2981</v>
      </c>
      <c r="J3" s="163" t="s">
        <v>2982</v>
      </c>
      <c r="K3" s="161" t="s">
        <v>2981</v>
      </c>
      <c r="L3" s="161" t="s">
        <v>2982</v>
      </c>
      <c r="M3" s="162" t="s">
        <v>2981</v>
      </c>
      <c r="N3" s="163" t="s">
        <v>2982</v>
      </c>
      <c r="O3" s="161" t="s">
        <v>2981</v>
      </c>
      <c r="P3" s="161" t="s">
        <v>2982</v>
      </c>
      <c r="Q3" s="162" t="s">
        <v>2981</v>
      </c>
      <c r="R3" s="163" t="s">
        <v>2982</v>
      </c>
      <c r="S3" s="161" t="s">
        <v>2981</v>
      </c>
      <c r="T3" s="161" t="s">
        <v>2982</v>
      </c>
      <c r="U3" s="162" t="s">
        <v>2981</v>
      </c>
      <c r="V3" s="163" t="s">
        <v>2982</v>
      </c>
      <c r="W3" s="161" t="s">
        <v>2981</v>
      </c>
      <c r="X3" s="161" t="s">
        <v>2982</v>
      </c>
      <c r="Y3" s="162" t="s">
        <v>2981</v>
      </c>
      <c r="Z3" s="163" t="s">
        <v>2982</v>
      </c>
      <c r="AA3" s="161" t="s">
        <v>2981</v>
      </c>
      <c r="AB3" s="161" t="s">
        <v>2982</v>
      </c>
      <c r="AC3" s="162" t="s">
        <v>2981</v>
      </c>
      <c r="AD3" s="163" t="s">
        <v>2982</v>
      </c>
      <c r="AE3" s="162"/>
      <c r="AF3" s="163"/>
    </row>
    <row r="4" spans="1:32" ht="15" customHeight="1" x14ac:dyDescent="0.2">
      <c r="A4" s="177" t="s">
        <v>2485</v>
      </c>
      <c r="B4" s="182" t="str">
        <f>Dateneingabe_Refer.!D5&amp;" "&amp;Dateneingabe_Refer.!E5</f>
        <v xml:space="preserve"> </v>
      </c>
      <c r="C4" s="171"/>
      <c r="D4" s="172"/>
      <c r="E4" s="171"/>
      <c r="F4" s="172"/>
      <c r="G4" s="171"/>
      <c r="H4" s="172"/>
      <c r="I4" s="171"/>
      <c r="J4" s="172"/>
      <c r="K4" s="171"/>
      <c r="L4" s="172"/>
      <c r="M4" s="171"/>
      <c r="N4" s="172"/>
      <c r="O4" s="171"/>
      <c r="P4" s="172"/>
      <c r="Q4" s="171"/>
      <c r="R4" s="172"/>
      <c r="S4" s="171"/>
      <c r="T4" s="172"/>
      <c r="U4" s="171"/>
      <c r="V4" s="172"/>
      <c r="W4" s="171"/>
      <c r="X4" s="172"/>
      <c r="Y4" s="171"/>
      <c r="Z4" s="172"/>
      <c r="AA4" s="171"/>
      <c r="AB4" s="172"/>
      <c r="AC4" s="171"/>
      <c r="AD4" s="172"/>
      <c r="AE4" s="164"/>
      <c r="AF4" s="165"/>
    </row>
    <row r="5" spans="1:32" ht="15" customHeight="1" x14ac:dyDescent="0.2">
      <c r="A5" s="177" t="s">
        <v>2487</v>
      </c>
      <c r="B5" s="182" t="str">
        <f>Dateneingabe_Refer.!D6&amp;" "&amp;Dateneingabe_Refer.!E6</f>
        <v xml:space="preserve"> </v>
      </c>
      <c r="C5" s="173"/>
      <c r="D5" s="174"/>
      <c r="E5" s="173"/>
      <c r="F5" s="174"/>
      <c r="G5" s="173"/>
      <c r="H5" s="174"/>
      <c r="I5" s="173"/>
      <c r="J5" s="174"/>
      <c r="K5" s="173"/>
      <c r="L5" s="174"/>
      <c r="M5" s="173"/>
      <c r="N5" s="174"/>
      <c r="O5" s="173"/>
      <c r="P5" s="174"/>
      <c r="Q5" s="173"/>
      <c r="R5" s="174"/>
      <c r="S5" s="173"/>
      <c r="T5" s="174"/>
      <c r="U5" s="173"/>
      <c r="V5" s="174"/>
      <c r="W5" s="173"/>
      <c r="X5" s="174"/>
      <c r="Y5" s="173"/>
      <c r="Z5" s="174"/>
      <c r="AA5" s="173"/>
      <c r="AB5" s="174"/>
      <c r="AC5" s="173"/>
      <c r="AD5" s="174"/>
      <c r="AE5" s="166"/>
      <c r="AF5" s="167"/>
    </row>
    <row r="6" spans="1:32" ht="15" customHeight="1" x14ac:dyDescent="0.2">
      <c r="A6" s="177" t="s">
        <v>2497</v>
      </c>
      <c r="B6" s="182" t="str">
        <f>Dateneingabe_Refer.!D7&amp;" "&amp;Dateneingabe_Refer.!E7</f>
        <v xml:space="preserve"> </v>
      </c>
      <c r="C6" s="173"/>
      <c r="D6" s="174"/>
      <c r="E6" s="173"/>
      <c r="F6" s="174"/>
      <c r="G6" s="173"/>
      <c r="H6" s="174"/>
      <c r="I6" s="173"/>
      <c r="J6" s="174"/>
      <c r="K6" s="173"/>
      <c r="L6" s="174"/>
      <c r="M6" s="173"/>
      <c r="N6" s="174"/>
      <c r="O6" s="173"/>
      <c r="P6" s="174"/>
      <c r="Q6" s="173"/>
      <c r="R6" s="174"/>
      <c r="S6" s="173"/>
      <c r="T6" s="174"/>
      <c r="U6" s="173"/>
      <c r="V6" s="174"/>
      <c r="W6" s="173"/>
      <c r="X6" s="174"/>
      <c r="Y6" s="173"/>
      <c r="Z6" s="174"/>
      <c r="AA6" s="173"/>
      <c r="AB6" s="174"/>
      <c r="AC6" s="173"/>
      <c r="AD6" s="174"/>
      <c r="AE6" s="166"/>
      <c r="AF6" s="167"/>
    </row>
    <row r="7" spans="1:32" ht="15" customHeight="1" x14ac:dyDescent="0.2">
      <c r="A7" s="177" t="s">
        <v>2498</v>
      </c>
      <c r="B7" s="182" t="str">
        <f>Dateneingabe_Refer.!D8&amp;" "&amp;Dateneingabe_Refer.!E8</f>
        <v xml:space="preserve"> </v>
      </c>
      <c r="C7" s="173"/>
      <c r="D7" s="174"/>
      <c r="E7" s="173"/>
      <c r="F7" s="174"/>
      <c r="G7" s="173"/>
      <c r="H7" s="174"/>
      <c r="I7" s="173"/>
      <c r="J7" s="174"/>
      <c r="K7" s="173"/>
      <c r="L7" s="174"/>
      <c r="M7" s="173"/>
      <c r="N7" s="174"/>
      <c r="O7" s="173"/>
      <c r="P7" s="174"/>
      <c r="Q7" s="173"/>
      <c r="R7" s="174"/>
      <c r="S7" s="173"/>
      <c r="T7" s="174"/>
      <c r="U7" s="173"/>
      <c r="V7" s="174"/>
      <c r="W7" s="173"/>
      <c r="X7" s="174"/>
      <c r="Y7" s="173"/>
      <c r="Z7" s="174"/>
      <c r="AA7" s="173"/>
      <c r="AB7" s="174"/>
      <c r="AC7" s="173"/>
      <c r="AD7" s="174"/>
      <c r="AE7" s="166"/>
      <c r="AF7" s="167"/>
    </row>
    <row r="8" spans="1:32" ht="15" customHeight="1" x14ac:dyDescent="0.2">
      <c r="A8" s="177" t="s">
        <v>2499</v>
      </c>
      <c r="B8" s="182" t="str">
        <f>Dateneingabe_Refer.!D9&amp;" "&amp;Dateneingabe_Refer.!E9</f>
        <v xml:space="preserve"> </v>
      </c>
      <c r="C8" s="173"/>
      <c r="D8" s="174"/>
      <c r="E8" s="173"/>
      <c r="F8" s="174"/>
      <c r="G8" s="173"/>
      <c r="H8" s="174"/>
      <c r="I8" s="173"/>
      <c r="J8" s="174"/>
      <c r="K8" s="173"/>
      <c r="L8" s="174"/>
      <c r="M8" s="173"/>
      <c r="N8" s="174"/>
      <c r="O8" s="173"/>
      <c r="P8" s="174"/>
      <c r="Q8" s="173"/>
      <c r="R8" s="174"/>
      <c r="S8" s="173"/>
      <c r="T8" s="174"/>
      <c r="U8" s="173"/>
      <c r="V8" s="174"/>
      <c r="W8" s="173"/>
      <c r="X8" s="174"/>
      <c r="Y8" s="173"/>
      <c r="Z8" s="174"/>
      <c r="AA8" s="173"/>
      <c r="AB8" s="174"/>
      <c r="AC8" s="173"/>
      <c r="AD8" s="174"/>
      <c r="AE8" s="166"/>
      <c r="AF8" s="167"/>
    </row>
    <row r="9" spans="1:32" ht="15" customHeight="1" x14ac:dyDescent="0.2">
      <c r="A9" s="177" t="s">
        <v>2500</v>
      </c>
      <c r="B9" s="182" t="str">
        <f>Dateneingabe_Refer.!D10&amp;" "&amp;Dateneingabe_Refer.!E10</f>
        <v xml:space="preserve"> </v>
      </c>
      <c r="C9" s="173"/>
      <c r="D9" s="174"/>
      <c r="E9" s="173"/>
      <c r="F9" s="174"/>
      <c r="G9" s="173"/>
      <c r="H9" s="174"/>
      <c r="I9" s="173"/>
      <c r="J9" s="174"/>
      <c r="K9" s="173"/>
      <c r="L9" s="174"/>
      <c r="M9" s="173"/>
      <c r="N9" s="174"/>
      <c r="O9" s="173"/>
      <c r="P9" s="174"/>
      <c r="Q9" s="173"/>
      <c r="R9" s="174"/>
      <c r="S9" s="173"/>
      <c r="T9" s="174"/>
      <c r="U9" s="173"/>
      <c r="V9" s="174"/>
      <c r="W9" s="173"/>
      <c r="X9" s="174"/>
      <c r="Y9" s="173"/>
      <c r="Z9" s="174"/>
      <c r="AA9" s="173"/>
      <c r="AB9" s="174"/>
      <c r="AC9" s="173"/>
      <c r="AD9" s="174"/>
      <c r="AE9" s="166"/>
      <c r="AF9" s="167"/>
    </row>
    <row r="10" spans="1:32" ht="15" customHeight="1" x14ac:dyDescent="0.2">
      <c r="A10" s="177" t="s">
        <v>2501</v>
      </c>
      <c r="B10" s="182" t="str">
        <f>Dateneingabe_Refer.!D11&amp;" "&amp;Dateneingabe_Refer.!E11</f>
        <v xml:space="preserve"> </v>
      </c>
      <c r="C10" s="173"/>
      <c r="D10" s="174"/>
      <c r="E10" s="173"/>
      <c r="F10" s="174"/>
      <c r="G10" s="173"/>
      <c r="H10" s="174"/>
      <c r="I10" s="173"/>
      <c r="J10" s="174"/>
      <c r="K10" s="173"/>
      <c r="L10" s="174"/>
      <c r="M10" s="173"/>
      <c r="N10" s="174"/>
      <c r="O10" s="173"/>
      <c r="P10" s="174"/>
      <c r="Q10" s="173"/>
      <c r="R10" s="174"/>
      <c r="S10" s="173"/>
      <c r="T10" s="174"/>
      <c r="U10" s="173"/>
      <c r="V10" s="174"/>
      <c r="W10" s="173"/>
      <c r="X10" s="174"/>
      <c r="Y10" s="173"/>
      <c r="Z10" s="174"/>
      <c r="AA10" s="173"/>
      <c r="AB10" s="174"/>
      <c r="AC10" s="173"/>
      <c r="AD10" s="174"/>
      <c r="AE10" s="166"/>
      <c r="AF10" s="167"/>
    </row>
    <row r="11" spans="1:32" ht="15" customHeight="1" x14ac:dyDescent="0.2">
      <c r="A11" s="177" t="s">
        <v>2502</v>
      </c>
      <c r="B11" s="182" t="str">
        <f>Dateneingabe_Refer.!D12&amp;" "&amp;Dateneingabe_Refer.!E12</f>
        <v xml:space="preserve"> </v>
      </c>
      <c r="C11" s="173"/>
      <c r="D11" s="174"/>
      <c r="E11" s="173"/>
      <c r="F11" s="174"/>
      <c r="G11" s="173"/>
      <c r="H11" s="174"/>
      <c r="I11" s="173"/>
      <c r="J11" s="174"/>
      <c r="K11" s="173"/>
      <c r="L11" s="174"/>
      <c r="M11" s="173"/>
      <c r="N11" s="174"/>
      <c r="O11" s="173"/>
      <c r="P11" s="174"/>
      <c r="Q11" s="173"/>
      <c r="R11" s="174"/>
      <c r="S11" s="173"/>
      <c r="T11" s="174"/>
      <c r="U11" s="173"/>
      <c r="V11" s="174"/>
      <c r="W11" s="173"/>
      <c r="X11" s="174"/>
      <c r="Y11" s="173"/>
      <c r="Z11" s="174"/>
      <c r="AA11" s="173"/>
      <c r="AB11" s="174"/>
      <c r="AC11" s="173"/>
      <c r="AD11" s="174"/>
      <c r="AE11" s="166"/>
      <c r="AF11" s="167"/>
    </row>
    <row r="12" spans="1:32" ht="15" customHeight="1" x14ac:dyDescent="0.2">
      <c r="A12" s="177" t="s">
        <v>2503</v>
      </c>
      <c r="B12" s="182" t="str">
        <f>Dateneingabe_Refer.!D13&amp;" "&amp;Dateneingabe_Refer.!E13</f>
        <v xml:space="preserve"> </v>
      </c>
      <c r="C12" s="173"/>
      <c r="D12" s="174"/>
      <c r="E12" s="173"/>
      <c r="F12" s="174"/>
      <c r="G12" s="173"/>
      <c r="H12" s="174"/>
      <c r="I12" s="173"/>
      <c r="J12" s="174"/>
      <c r="K12" s="173"/>
      <c r="L12" s="174"/>
      <c r="M12" s="173"/>
      <c r="N12" s="174"/>
      <c r="O12" s="173"/>
      <c r="P12" s="174"/>
      <c r="Q12" s="173"/>
      <c r="R12" s="174"/>
      <c r="S12" s="173"/>
      <c r="T12" s="174"/>
      <c r="U12" s="173"/>
      <c r="V12" s="174"/>
      <c r="W12" s="173"/>
      <c r="X12" s="174"/>
      <c r="Y12" s="173"/>
      <c r="Z12" s="174"/>
      <c r="AA12" s="173"/>
      <c r="AB12" s="174"/>
      <c r="AC12" s="173"/>
      <c r="AD12" s="174"/>
      <c r="AE12" s="166"/>
      <c r="AF12" s="167"/>
    </row>
    <row r="13" spans="1:32" ht="15" customHeight="1" x14ac:dyDescent="0.2">
      <c r="A13" s="177" t="s">
        <v>2504</v>
      </c>
      <c r="B13" s="182" t="str">
        <f>Dateneingabe_Refer.!D14&amp;" "&amp;Dateneingabe_Refer.!E14</f>
        <v xml:space="preserve"> </v>
      </c>
      <c r="C13" s="173"/>
      <c r="D13" s="174"/>
      <c r="E13" s="173"/>
      <c r="F13" s="174"/>
      <c r="G13" s="173"/>
      <c r="H13" s="174"/>
      <c r="I13" s="173"/>
      <c r="J13" s="174"/>
      <c r="K13" s="173"/>
      <c r="L13" s="174"/>
      <c r="M13" s="173"/>
      <c r="N13" s="174"/>
      <c r="O13" s="173"/>
      <c r="P13" s="174"/>
      <c r="Q13" s="173"/>
      <c r="R13" s="174"/>
      <c r="S13" s="173"/>
      <c r="T13" s="174"/>
      <c r="U13" s="173"/>
      <c r="V13" s="174"/>
      <c r="W13" s="173"/>
      <c r="X13" s="174"/>
      <c r="Y13" s="173"/>
      <c r="Z13" s="174"/>
      <c r="AA13" s="173"/>
      <c r="AB13" s="174"/>
      <c r="AC13" s="173"/>
      <c r="AD13" s="174"/>
      <c r="AE13" s="166"/>
      <c r="AF13" s="167"/>
    </row>
    <row r="14" spans="1:32" ht="15" customHeight="1" x14ac:dyDescent="0.2">
      <c r="A14" s="177" t="s">
        <v>2505</v>
      </c>
      <c r="B14" s="182" t="str">
        <f>Dateneingabe_Refer.!D15&amp;" "&amp;Dateneingabe_Refer.!E15</f>
        <v xml:space="preserve"> </v>
      </c>
      <c r="C14" s="173"/>
      <c r="D14" s="174"/>
      <c r="E14" s="173"/>
      <c r="F14" s="174"/>
      <c r="G14" s="173"/>
      <c r="H14" s="174"/>
      <c r="I14" s="173"/>
      <c r="J14" s="174"/>
      <c r="K14" s="173"/>
      <c r="L14" s="174"/>
      <c r="M14" s="173"/>
      <c r="N14" s="174"/>
      <c r="O14" s="173"/>
      <c r="P14" s="174"/>
      <c r="Q14" s="173"/>
      <c r="R14" s="174"/>
      <c r="S14" s="173"/>
      <c r="T14" s="174"/>
      <c r="U14" s="173"/>
      <c r="V14" s="174"/>
      <c r="W14" s="173"/>
      <c r="X14" s="174"/>
      <c r="Y14" s="173"/>
      <c r="Z14" s="174"/>
      <c r="AA14" s="173"/>
      <c r="AB14" s="174"/>
      <c r="AC14" s="173"/>
      <c r="AD14" s="174"/>
      <c r="AE14" s="166"/>
      <c r="AF14" s="167"/>
    </row>
    <row r="15" spans="1:32" ht="15" customHeight="1" x14ac:dyDescent="0.2">
      <c r="A15" s="177" t="s">
        <v>2506</v>
      </c>
      <c r="B15" s="182" t="str">
        <f>Dateneingabe_Refer.!D16&amp;" "&amp;Dateneingabe_Refer.!E16</f>
        <v xml:space="preserve"> </v>
      </c>
      <c r="C15" s="173"/>
      <c r="D15" s="174"/>
      <c r="E15" s="173"/>
      <c r="F15" s="174"/>
      <c r="G15" s="173"/>
      <c r="H15" s="174"/>
      <c r="I15" s="173"/>
      <c r="J15" s="174"/>
      <c r="K15" s="173"/>
      <c r="L15" s="174"/>
      <c r="M15" s="173"/>
      <c r="N15" s="174"/>
      <c r="O15" s="173"/>
      <c r="P15" s="174"/>
      <c r="Q15" s="173"/>
      <c r="R15" s="174"/>
      <c r="S15" s="173"/>
      <c r="T15" s="174"/>
      <c r="U15" s="173"/>
      <c r="V15" s="174"/>
      <c r="W15" s="173"/>
      <c r="X15" s="174"/>
      <c r="Y15" s="173"/>
      <c r="Z15" s="174"/>
      <c r="AA15" s="173"/>
      <c r="AB15" s="174"/>
      <c r="AC15" s="173"/>
      <c r="AD15" s="174"/>
      <c r="AE15" s="166"/>
      <c r="AF15" s="167"/>
    </row>
    <row r="16" spans="1:32" ht="15" customHeight="1" x14ac:dyDescent="0.2">
      <c r="A16" s="177" t="s">
        <v>2507</v>
      </c>
      <c r="B16" s="182" t="str">
        <f>Dateneingabe_Refer.!D17&amp;" "&amp;Dateneingabe_Refer.!E17</f>
        <v xml:space="preserve"> </v>
      </c>
      <c r="C16" s="173"/>
      <c r="D16" s="174"/>
      <c r="E16" s="173"/>
      <c r="F16" s="174"/>
      <c r="G16" s="173"/>
      <c r="H16" s="174"/>
      <c r="I16" s="173"/>
      <c r="J16" s="174"/>
      <c r="K16" s="173"/>
      <c r="L16" s="174"/>
      <c r="M16" s="173"/>
      <c r="N16" s="174"/>
      <c r="O16" s="173"/>
      <c r="P16" s="174"/>
      <c r="Q16" s="173"/>
      <c r="R16" s="174"/>
      <c r="S16" s="173"/>
      <c r="T16" s="174"/>
      <c r="U16" s="173"/>
      <c r="V16" s="174"/>
      <c r="W16" s="173"/>
      <c r="X16" s="174"/>
      <c r="Y16" s="173"/>
      <c r="Z16" s="174"/>
      <c r="AA16" s="173"/>
      <c r="AB16" s="174"/>
      <c r="AC16" s="173"/>
      <c r="AD16" s="174"/>
      <c r="AE16" s="166"/>
      <c r="AF16" s="167"/>
    </row>
    <row r="17" spans="1:32" ht="15" customHeight="1" x14ac:dyDescent="0.2">
      <c r="A17" s="177" t="s">
        <v>2508</v>
      </c>
      <c r="B17" s="182" t="str">
        <f>Dateneingabe_Refer.!D18&amp;" "&amp;Dateneingabe_Refer.!E18</f>
        <v xml:space="preserve"> </v>
      </c>
      <c r="C17" s="173"/>
      <c r="D17" s="174"/>
      <c r="E17" s="173"/>
      <c r="F17" s="174"/>
      <c r="G17" s="173"/>
      <c r="H17" s="174"/>
      <c r="I17" s="173"/>
      <c r="J17" s="174"/>
      <c r="K17" s="173"/>
      <c r="L17" s="174"/>
      <c r="M17" s="173"/>
      <c r="N17" s="174"/>
      <c r="O17" s="173"/>
      <c r="P17" s="174"/>
      <c r="Q17" s="173"/>
      <c r="R17" s="174"/>
      <c r="S17" s="173"/>
      <c r="T17" s="174"/>
      <c r="U17" s="173"/>
      <c r="V17" s="174"/>
      <c r="W17" s="173"/>
      <c r="X17" s="174"/>
      <c r="Y17" s="173"/>
      <c r="Z17" s="174"/>
      <c r="AA17" s="173"/>
      <c r="AB17" s="174"/>
      <c r="AC17" s="173"/>
      <c r="AD17" s="174"/>
      <c r="AE17" s="166"/>
      <c r="AF17" s="167"/>
    </row>
    <row r="18" spans="1:32" ht="15" customHeight="1" x14ac:dyDescent="0.2">
      <c r="A18" s="178" t="s">
        <v>2509</v>
      </c>
      <c r="B18" s="183" t="str">
        <f>Dateneingabe_Refer.!D19&amp;" "&amp;Dateneingabe_Refer.!E19</f>
        <v xml:space="preserve"> </v>
      </c>
      <c r="C18" s="175"/>
      <c r="D18" s="176"/>
      <c r="E18" s="175"/>
      <c r="F18" s="176"/>
      <c r="G18" s="175"/>
      <c r="H18" s="176"/>
      <c r="I18" s="175"/>
      <c r="J18" s="176"/>
      <c r="K18" s="175"/>
      <c r="L18" s="176"/>
      <c r="M18" s="175"/>
      <c r="N18" s="176"/>
      <c r="O18" s="175"/>
      <c r="P18" s="176"/>
      <c r="Q18" s="175"/>
      <c r="R18" s="176"/>
      <c r="S18" s="175"/>
      <c r="T18" s="176"/>
      <c r="U18" s="175"/>
      <c r="V18" s="176"/>
      <c r="W18" s="175"/>
      <c r="X18" s="176"/>
      <c r="Y18" s="175"/>
      <c r="Z18" s="176"/>
      <c r="AA18" s="175"/>
      <c r="AB18" s="176"/>
      <c r="AC18" s="175"/>
      <c r="AD18" s="176"/>
      <c r="AE18" s="166"/>
      <c r="AF18" s="167"/>
    </row>
    <row r="19" spans="1:32" ht="12.6" customHeight="1" x14ac:dyDescent="0.2">
      <c r="C19" s="8">
        <f>COUNTIF(C4:C18,"&lt;&gt;")</f>
        <v>0</v>
      </c>
      <c r="D19" s="8">
        <f t="shared" ref="D19:AD19" si="0">COUNTIF(D4:D18,"&lt;&gt;")</f>
        <v>0</v>
      </c>
      <c r="E19" s="8">
        <f t="shared" si="0"/>
        <v>0</v>
      </c>
      <c r="F19" s="8">
        <f t="shared" si="0"/>
        <v>0</v>
      </c>
      <c r="G19" s="8">
        <f t="shared" si="0"/>
        <v>0</v>
      </c>
      <c r="H19" s="8">
        <f t="shared" si="0"/>
        <v>0</v>
      </c>
      <c r="I19" s="8">
        <f t="shared" si="0"/>
        <v>0</v>
      </c>
      <c r="J19" s="8">
        <f t="shared" si="0"/>
        <v>0</v>
      </c>
      <c r="K19" s="8">
        <f t="shared" si="0"/>
        <v>0</v>
      </c>
      <c r="L19" s="8">
        <f t="shared" si="0"/>
        <v>0</v>
      </c>
      <c r="M19" s="8">
        <f t="shared" si="0"/>
        <v>0</v>
      </c>
      <c r="N19" s="8">
        <f t="shared" si="0"/>
        <v>0</v>
      </c>
      <c r="O19" s="8">
        <f t="shared" si="0"/>
        <v>0</v>
      </c>
      <c r="P19" s="8">
        <f t="shared" si="0"/>
        <v>0</v>
      </c>
      <c r="Q19" s="8">
        <f t="shared" si="0"/>
        <v>0</v>
      </c>
      <c r="R19" s="8">
        <f t="shared" si="0"/>
        <v>0</v>
      </c>
      <c r="S19" s="8">
        <f t="shared" si="0"/>
        <v>0</v>
      </c>
      <c r="T19" s="8">
        <f t="shared" si="0"/>
        <v>0</v>
      </c>
      <c r="U19" s="8">
        <f t="shared" si="0"/>
        <v>0</v>
      </c>
      <c r="V19" s="8">
        <f t="shared" si="0"/>
        <v>0</v>
      </c>
      <c r="W19" s="8">
        <f t="shared" si="0"/>
        <v>0</v>
      </c>
      <c r="X19" s="8">
        <f t="shared" si="0"/>
        <v>0</v>
      </c>
      <c r="Y19" s="8">
        <f t="shared" si="0"/>
        <v>0</v>
      </c>
      <c r="Z19" s="8">
        <f t="shared" si="0"/>
        <v>0</v>
      </c>
      <c r="AA19" s="8">
        <f t="shared" si="0"/>
        <v>0</v>
      </c>
      <c r="AB19" s="8">
        <f t="shared" si="0"/>
        <v>0</v>
      </c>
      <c r="AC19" s="8">
        <f t="shared" si="0"/>
        <v>0</v>
      </c>
      <c r="AD19" s="8">
        <f t="shared" si="0"/>
        <v>0</v>
      </c>
    </row>
    <row r="21" spans="1:32" ht="12.6" hidden="1" customHeight="1" x14ac:dyDescent="0.2">
      <c r="B21" t="s">
        <v>2983</v>
      </c>
      <c r="C21" s="8">
        <f>COUNTIF(Dateneingabe_Refer.!E5:E19,"&lt;&gt;")</f>
        <v>0</v>
      </c>
    </row>
    <row r="22" spans="1:32" ht="12.6" hidden="1" customHeight="1" x14ac:dyDescent="0.2">
      <c r="B22" t="s">
        <v>2984</v>
      </c>
      <c r="C22" s="8">
        <f>Dateneingabe_2!D5-Dateneingabe_2!D4+1</f>
        <v>1</v>
      </c>
    </row>
    <row r="23" spans="1:32" ht="12.6" hidden="1" customHeight="1" x14ac:dyDescent="0.2">
      <c r="B23" t="s">
        <v>2985</v>
      </c>
      <c r="C23" s="8">
        <f>COUNTIF(Dateneingabe_Teilnehm.!D5:D25,"&lt;&gt;")</f>
        <v>0</v>
      </c>
    </row>
    <row r="24" spans="1:32" ht="12.6" hidden="1" customHeight="1" x14ac:dyDescent="0.2">
      <c r="B24" t="s">
        <v>2986</v>
      </c>
      <c r="C24" s="8" t="str">
        <f>IF(C23=0,"",VLOOKUP(C23,Tabelle2!B2:C61,2,FALSE))</f>
        <v/>
      </c>
    </row>
    <row r="25" spans="1:32" ht="12.6" hidden="1" customHeight="1" x14ac:dyDescent="0.2">
      <c r="B25" t="s">
        <v>2987</v>
      </c>
      <c r="C25" s="8">
        <f>IF(AND(C19&lt;=C24,D19&lt;=C24,E19&lt;=C24,F19&lt;=C24,G19&lt;=C24,H19&lt;=C24,I19&lt;=C24,J19&lt;=C24,K19&lt;=C24,L19&lt;=C24,M19&lt;=C24,N19&lt;=C24,O19&lt;=C24,P19&lt;=C24,Q19&lt;=C24,R19&lt;=C24,S19&lt;=C24,T19&lt;=C24,U19&lt;=C24,V19&lt;=C24,W19&lt;=C24,X19&lt;=C24,Y19&lt;=C24,Z19&lt;=C24,AA19&lt;=C24,AB19&lt;=C24,AC19&lt;=C24,AD19&lt;=C24),1,2)</f>
        <v>1</v>
      </c>
    </row>
  </sheetData>
  <sheetProtection algorithmName="SHA-512" hashValue="zvC0DaBFD3bmVsKmcDijt9NQOatyC2KQjNTUmvG/kKtwQcA/JVBhOHFLWK8rT+bmQmW0waPJHXP+UTR3i9Nznw==" saltValue="zo3UOOKQdiNxkLrhzqJTjA==" spinCount="100000" sheet="1" selectLockedCells="1"/>
  <mergeCells count="17">
    <mergeCell ref="B1:AD1"/>
    <mergeCell ref="B2:B3"/>
    <mergeCell ref="M2:N2"/>
    <mergeCell ref="C2:D2"/>
    <mergeCell ref="E2:F2"/>
    <mergeCell ref="G2:H2"/>
    <mergeCell ref="I2:J2"/>
    <mergeCell ref="K2:L2"/>
    <mergeCell ref="AA2:AB2"/>
    <mergeCell ref="AC2:AD2"/>
    <mergeCell ref="AE2:AF2"/>
    <mergeCell ref="O2:P2"/>
    <mergeCell ref="Q2:R2"/>
    <mergeCell ref="S2:T2"/>
    <mergeCell ref="U2:V2"/>
    <mergeCell ref="W2:X2"/>
    <mergeCell ref="Y2:Z2"/>
  </mergeCells>
  <phoneticPr fontId="37" type="noConversion"/>
  <conditionalFormatting sqref="C19:AD1919">
    <cfRule type="expression" dxfId="0" priority="1">
      <formula>"C19&lt;$C$24"</formula>
    </cfRule>
  </conditionalFormatting>
  <pageMargins left="0.7" right="0.7" top="0.78740157499999996" bottom="0.78740157499999996" header="0.3" footer="0.3"/>
  <pageSetup paperSize="9" orientation="portrait" verticalDpi="2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tabColor theme="9" tint="0.39997558519241921"/>
  </sheetPr>
  <dimension ref="A1:F41"/>
  <sheetViews>
    <sheetView zoomScaleNormal="100" zoomScaleSheetLayoutView="110" workbookViewId="0">
      <selection activeCell="E19" sqref="E19"/>
    </sheetView>
  </sheetViews>
  <sheetFormatPr baseColWidth="10" defaultColWidth="0" defaultRowHeight="12.75" customHeight="1" zeroHeight="1" x14ac:dyDescent="0.2"/>
  <cols>
    <col min="1" max="1" width="2.6328125" style="25" customWidth="1"/>
    <col min="2" max="2" width="7.6328125" style="25" customWidth="1"/>
    <col min="3" max="3" width="20.36328125" style="25" customWidth="1"/>
    <col min="4" max="4" width="37.36328125" style="25" customWidth="1"/>
    <col min="5" max="5" width="9" style="25" bestFit="1" customWidth="1"/>
    <col min="6" max="6" width="1.453125" style="24" customWidth="1"/>
    <col min="7" max="16384" width="10" style="24" hidden="1"/>
  </cols>
  <sheetData>
    <row r="1" spans="1:6" ht="19.5" customHeight="1" x14ac:dyDescent="0.2">
      <c r="A1" s="633" t="s">
        <v>2480</v>
      </c>
      <c r="B1" s="634"/>
      <c r="C1" s="634"/>
      <c r="D1" s="634"/>
      <c r="E1" s="634"/>
    </row>
    <row r="2" spans="1:6" ht="15" customHeight="1" x14ac:dyDescent="0.2">
      <c r="A2" s="353" t="s">
        <v>2481</v>
      </c>
      <c r="B2" s="635"/>
      <c r="C2" s="635"/>
      <c r="D2" s="635"/>
      <c r="E2" s="635"/>
      <c r="F2" s="25"/>
    </row>
    <row r="3" spans="1:6" ht="6" customHeight="1" x14ac:dyDescent="0.2">
      <c r="A3" s="26"/>
      <c r="B3" s="26"/>
      <c r="C3" s="26"/>
      <c r="D3" s="26"/>
      <c r="E3" s="26"/>
      <c r="F3" s="25"/>
    </row>
    <row r="4" spans="1:6" ht="30" customHeight="1" x14ac:dyDescent="0.3">
      <c r="A4" s="636" t="s">
        <v>2846</v>
      </c>
      <c r="B4" s="637"/>
      <c r="C4" s="637"/>
      <c r="D4" s="637"/>
      <c r="E4" s="637"/>
      <c r="F4" s="25"/>
    </row>
    <row r="5" spans="1:6" ht="6" customHeight="1" x14ac:dyDescent="0.2">
      <c r="A5" s="27"/>
      <c r="B5" s="27"/>
      <c r="C5" s="26"/>
      <c r="D5" s="26"/>
      <c r="E5" s="26"/>
      <c r="F5" s="25"/>
    </row>
    <row r="6" spans="1:6" ht="20.25" customHeight="1" x14ac:dyDescent="0.2">
      <c r="A6" s="27" t="s">
        <v>2482</v>
      </c>
      <c r="B6" s="27"/>
      <c r="C6" s="26"/>
      <c r="D6" s="26"/>
      <c r="E6" s="26"/>
      <c r="F6" s="25"/>
    </row>
    <row r="7" spans="1:6" ht="13.5" customHeight="1" x14ac:dyDescent="0.2">
      <c r="A7" s="27"/>
      <c r="B7" s="27"/>
      <c r="C7" s="26"/>
      <c r="D7" s="26"/>
      <c r="E7" s="26"/>
      <c r="F7" s="25"/>
    </row>
    <row r="8" spans="1:6" ht="15" customHeight="1" x14ac:dyDescent="0.2">
      <c r="A8" s="27" t="s">
        <v>2483</v>
      </c>
      <c r="B8" s="27"/>
      <c r="C8" s="26"/>
      <c r="D8" s="26"/>
      <c r="E8" s="26"/>
      <c r="F8" s="25"/>
    </row>
    <row r="9" spans="1:6" ht="12.6" x14ac:dyDescent="0.2">
      <c r="A9" s="28" t="s">
        <v>2484</v>
      </c>
      <c r="B9" s="29"/>
      <c r="C9" s="30"/>
      <c r="D9" s="30"/>
      <c r="E9" s="31"/>
      <c r="F9" s="25"/>
    </row>
    <row r="10" spans="1:6" ht="30" customHeight="1" x14ac:dyDescent="0.25">
      <c r="A10" s="638" t="s">
        <v>3963</v>
      </c>
      <c r="B10" s="639"/>
      <c r="C10" s="639"/>
      <c r="D10" s="639"/>
      <c r="E10" s="640"/>
      <c r="F10" s="25"/>
    </row>
    <row r="11" spans="1:6" ht="12.6" x14ac:dyDescent="0.2">
      <c r="A11" s="26"/>
      <c r="B11" s="26"/>
      <c r="C11" s="26"/>
      <c r="D11" s="26"/>
      <c r="E11" s="26"/>
      <c r="F11" s="25"/>
    </row>
    <row r="12" spans="1:6" ht="15" customHeight="1" x14ac:dyDescent="0.2">
      <c r="A12" s="26" t="s">
        <v>2485</v>
      </c>
      <c r="B12" s="32" t="s">
        <v>2486</v>
      </c>
      <c r="C12" s="26"/>
      <c r="D12" s="26"/>
      <c r="E12" s="26"/>
      <c r="F12" s="25"/>
    </row>
    <row r="13" spans="1:6" ht="15" customHeight="1" x14ac:dyDescent="0.2">
      <c r="A13" s="26"/>
      <c r="B13" s="641" t="str">
        <f>IF(Unterschriftenliste!G3="","",Unterschriftenliste!G3)</f>
        <v/>
      </c>
      <c r="C13" s="642"/>
      <c r="D13" s="642"/>
      <c r="E13" s="643"/>
      <c r="F13" s="25"/>
    </row>
    <row r="14" spans="1:6" ht="12.6" x14ac:dyDescent="0.2">
      <c r="A14" s="26"/>
      <c r="B14" s="26"/>
      <c r="C14" s="26"/>
      <c r="D14" s="26"/>
      <c r="E14" s="26"/>
      <c r="F14" s="25"/>
    </row>
    <row r="15" spans="1:6" ht="15" customHeight="1" x14ac:dyDescent="0.2">
      <c r="A15" s="26" t="s">
        <v>2487</v>
      </c>
      <c r="B15" s="32" t="s">
        <v>2488</v>
      </c>
      <c r="C15" s="26"/>
      <c r="D15" s="26"/>
      <c r="E15" s="26"/>
      <c r="F15" s="25"/>
    </row>
    <row r="16" spans="1:6" ht="15" customHeight="1" x14ac:dyDescent="0.2">
      <c r="A16" s="26"/>
      <c r="B16" s="641" t="str">
        <f>IF(Unterschriftenliste!G4="","",Unterschriftenliste!G4)</f>
        <v/>
      </c>
      <c r="C16" s="642"/>
      <c r="D16" s="642"/>
      <c r="E16" s="643"/>
      <c r="F16" s="25"/>
    </row>
    <row r="17" spans="1:6" ht="12.6" x14ac:dyDescent="0.2">
      <c r="A17" s="26"/>
      <c r="B17" s="26"/>
      <c r="C17" s="26"/>
      <c r="D17" s="26"/>
      <c r="E17" s="26"/>
      <c r="F17" s="25"/>
    </row>
    <row r="18" spans="1:6" ht="33" customHeight="1" x14ac:dyDescent="0.2">
      <c r="A18" s="27" t="s">
        <v>2489</v>
      </c>
      <c r="B18" s="33" t="s">
        <v>2490</v>
      </c>
      <c r="C18" s="33" t="s">
        <v>2470</v>
      </c>
      <c r="D18" s="33" t="s">
        <v>2491</v>
      </c>
      <c r="E18" s="34" t="s">
        <v>2492</v>
      </c>
      <c r="F18" s="25"/>
    </row>
    <row r="19" spans="1:6" ht="12.6" x14ac:dyDescent="0.2">
      <c r="A19" s="26"/>
      <c r="B19" s="146"/>
      <c r="C19" s="147"/>
      <c r="D19" s="147"/>
      <c r="E19" s="149"/>
      <c r="F19" s="25"/>
    </row>
    <row r="20" spans="1:6" ht="12.6" x14ac:dyDescent="0.2">
      <c r="A20" s="26"/>
      <c r="B20" s="146"/>
      <c r="C20" s="148"/>
      <c r="D20" s="147"/>
      <c r="E20" s="149"/>
      <c r="F20" s="25"/>
    </row>
    <row r="21" spans="1:6" ht="12.6" x14ac:dyDescent="0.2">
      <c r="A21" s="26"/>
      <c r="B21" s="146"/>
      <c r="C21" s="148"/>
      <c r="D21" s="148"/>
      <c r="E21" s="149"/>
      <c r="F21" s="25"/>
    </row>
    <row r="22" spans="1:6" ht="12.6" x14ac:dyDescent="0.2">
      <c r="A22" s="26"/>
      <c r="B22" s="146"/>
      <c r="C22" s="148"/>
      <c r="D22" s="148"/>
      <c r="E22" s="149"/>
      <c r="F22" s="25"/>
    </row>
    <row r="23" spans="1:6" ht="12.6" x14ac:dyDescent="0.2">
      <c r="A23" s="26"/>
      <c r="B23" s="146"/>
      <c r="C23" s="148"/>
      <c r="D23" s="148"/>
      <c r="E23" s="149"/>
      <c r="F23" s="25"/>
    </row>
    <row r="24" spans="1:6" ht="12.6" x14ac:dyDescent="0.2">
      <c r="A24" s="26"/>
      <c r="B24" s="146"/>
      <c r="C24" s="148"/>
      <c r="D24" s="148"/>
      <c r="E24" s="149"/>
      <c r="F24" s="25"/>
    </row>
    <row r="25" spans="1:6" ht="12.6" x14ac:dyDescent="0.2">
      <c r="A25" s="26"/>
      <c r="B25" s="146"/>
      <c r="C25" s="148"/>
      <c r="D25" s="148"/>
      <c r="E25" s="149"/>
      <c r="F25" s="25"/>
    </row>
    <row r="26" spans="1:6" ht="12.6" x14ac:dyDescent="0.2">
      <c r="A26" s="26"/>
      <c r="B26" s="146"/>
      <c r="C26" s="148"/>
      <c r="D26" s="148"/>
      <c r="E26" s="149"/>
      <c r="F26" s="25"/>
    </row>
    <row r="27" spans="1:6" ht="12.6" x14ac:dyDescent="0.2">
      <c r="A27" s="26"/>
      <c r="B27" s="146"/>
      <c r="C27" s="148"/>
      <c r="D27" s="148"/>
      <c r="E27" s="149"/>
      <c r="F27" s="25"/>
    </row>
    <row r="28" spans="1:6" ht="12.6" x14ac:dyDescent="0.2">
      <c r="A28" s="26"/>
      <c r="B28" s="146"/>
      <c r="C28" s="148"/>
      <c r="D28" s="148"/>
      <c r="E28" s="149"/>
      <c r="F28" s="25"/>
    </row>
    <row r="29" spans="1:6" ht="12.6" x14ac:dyDescent="0.2">
      <c r="A29" s="26"/>
      <c r="B29" s="146"/>
      <c r="C29" s="148"/>
      <c r="D29" s="148"/>
      <c r="E29" s="149"/>
      <c r="F29" s="25"/>
    </row>
    <row r="30" spans="1:6" ht="12.6" x14ac:dyDescent="0.2">
      <c r="A30" s="26"/>
      <c r="B30" s="146"/>
      <c r="C30" s="148"/>
      <c r="D30" s="148"/>
      <c r="E30" s="149"/>
      <c r="F30" s="25"/>
    </row>
    <row r="31" spans="1:6" ht="12.6" x14ac:dyDescent="0.2">
      <c r="A31" s="26"/>
      <c r="B31" s="146"/>
      <c r="C31" s="148"/>
      <c r="D31" s="148"/>
      <c r="E31" s="149"/>
      <c r="F31" s="25"/>
    </row>
    <row r="32" spans="1:6" ht="12.6" x14ac:dyDescent="0.2">
      <c r="A32" s="26"/>
      <c r="B32" s="146"/>
      <c r="C32" s="148"/>
      <c r="D32" s="148"/>
      <c r="E32" s="149"/>
      <c r="F32" s="25"/>
    </row>
    <row r="33" spans="1:6" ht="12.6" x14ac:dyDescent="0.2">
      <c r="A33" s="26"/>
      <c r="B33" s="146"/>
      <c r="C33" s="148"/>
      <c r="D33" s="148"/>
      <c r="E33" s="149"/>
      <c r="F33" s="25"/>
    </row>
    <row r="34" spans="1:6" ht="12.6" x14ac:dyDescent="0.2">
      <c r="A34" s="26"/>
      <c r="B34" s="146"/>
      <c r="C34" s="148"/>
      <c r="D34" s="148"/>
      <c r="E34" s="149"/>
      <c r="F34" s="25"/>
    </row>
    <row r="35" spans="1:6" ht="12.6" x14ac:dyDescent="0.2">
      <c r="A35" s="26"/>
      <c r="B35" s="146"/>
      <c r="C35" s="148"/>
      <c r="D35" s="148"/>
      <c r="E35" s="149"/>
      <c r="F35" s="25"/>
    </row>
    <row r="36" spans="1:6" ht="12.6" x14ac:dyDescent="0.2">
      <c r="A36" s="26"/>
      <c r="B36" s="146"/>
      <c r="C36" s="148"/>
      <c r="D36" s="148"/>
      <c r="E36" s="149"/>
      <c r="F36" s="25"/>
    </row>
    <row r="37" spans="1:6" ht="12.6" x14ac:dyDescent="0.2">
      <c r="A37" s="26"/>
      <c r="B37" s="26"/>
      <c r="C37" s="26"/>
      <c r="D37" s="35" t="s">
        <v>2493</v>
      </c>
      <c r="E37" s="36" t="str">
        <f>IF(E19="","",SUM(E19:E36))</f>
        <v/>
      </c>
      <c r="F37" s="25"/>
    </row>
    <row r="38" spans="1:6" ht="12.6" x14ac:dyDescent="0.2">
      <c r="A38" s="26"/>
      <c r="B38" s="26"/>
      <c r="C38" s="26"/>
      <c r="D38" s="35" t="s">
        <v>2494</v>
      </c>
      <c r="E38" s="37" t="str">
        <f>IF(E19="","",E37*12.15)</f>
        <v/>
      </c>
      <c r="F38" s="25"/>
    </row>
    <row r="39" spans="1:6" ht="12" customHeight="1" x14ac:dyDescent="0.2">
      <c r="A39" s="26"/>
      <c r="B39" s="26"/>
      <c r="C39" s="26"/>
      <c r="D39" s="35"/>
      <c r="E39" s="38"/>
      <c r="F39" s="25"/>
    </row>
    <row r="40" spans="1:6" ht="12" customHeight="1" x14ac:dyDescent="0.3">
      <c r="A40" s="26"/>
      <c r="B40" s="631"/>
      <c r="C40" s="632"/>
      <c r="D40" s="632"/>
      <c r="E40" s="632"/>
      <c r="F40" s="25"/>
    </row>
    <row r="41" spans="1:6" ht="12.6" x14ac:dyDescent="0.2">
      <c r="A41" s="26"/>
      <c r="B41" s="26" t="s">
        <v>2495</v>
      </c>
      <c r="C41" s="26"/>
      <c r="D41" s="26" t="s">
        <v>2496</v>
      </c>
      <c r="E41" s="26"/>
      <c r="F41" s="25"/>
    </row>
  </sheetData>
  <sheetProtection algorithmName="SHA-512" hashValue="dDMs9GMctxkdbkYAbmTS1zc6enLLU0yB//YvAPj9W2XC7tYhN4Aar7snO+Q466TbqAY+J8qEUJ7mG7kWMSdAhQ==" saltValue="ndm4129G8iB0rLgkiKgBzw==" spinCount="100000" sheet="1" objects="1" scenarios="1" selectLockedCells="1"/>
  <mergeCells count="7">
    <mergeCell ref="B40:E40"/>
    <mergeCell ref="A1:E1"/>
    <mergeCell ref="A2:E2"/>
    <mergeCell ref="A4:E4"/>
    <mergeCell ref="A10:E10"/>
    <mergeCell ref="B13:E13"/>
    <mergeCell ref="B16:E16"/>
  </mergeCells>
  <pageMargins left="0.70866141732283472" right="0.51181102362204722" top="0.59055118110236227" bottom="0.59055118110236227" header="0.31496062992125984" footer="0.31496062992125984"/>
  <pageSetup paperSize="9" orientation="portrait" r:id="rId1"/>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7"/>
  <dimension ref="A1:J42"/>
  <sheetViews>
    <sheetView showGridLines="0" workbookViewId="0">
      <selection activeCell="G19" sqref="G19"/>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Dateneingabe_Refer.!D5&amp;" "&amp;Dateneingabe_Refer.!E5</f>
        <v xml:space="preserve"> </v>
      </c>
      <c r="D10" s="414"/>
      <c r="E10" s="414"/>
      <c r="F10" s="414"/>
      <c r="G10" s="414"/>
      <c r="H10" s="3"/>
      <c r="I10" s="3"/>
      <c r="J10" s="3"/>
    </row>
    <row r="11" spans="1:10" ht="20.100000000000001" customHeight="1" x14ac:dyDescent="0.2">
      <c r="A11" s="3"/>
      <c r="B11" s="3"/>
      <c r="C11" s="414" t="str">
        <f>Dateneingabe_Refer.!G5&amp;" "&amp;Dateneingabe_Refer.!H5</f>
        <v xml:space="preserve"> </v>
      </c>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16"/>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8"/>
  <dimension ref="A1:J42"/>
  <sheetViews>
    <sheetView showGridLines="0" topLeftCell="A6" workbookViewId="0">
      <selection activeCell="B23" sqref="B23"/>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Dateneingabe_Refer.!D6&amp;" "&amp;Dateneingabe_Refer.!E6</f>
        <v xml:space="preserve"> </v>
      </c>
      <c r="D10" s="414"/>
      <c r="E10" s="414"/>
      <c r="F10" s="414"/>
      <c r="G10" s="414"/>
      <c r="H10" s="3"/>
      <c r="I10" s="3"/>
      <c r="J10" s="3"/>
    </row>
    <row r="11" spans="1:10" ht="20.100000000000001" customHeight="1" x14ac:dyDescent="0.2">
      <c r="A11" s="3"/>
      <c r="B11" s="3"/>
      <c r="C11" s="414" t="str">
        <f>Dateneingabe_Refer.!G6&amp;" "&amp;Dateneingabe_Refer.!H6</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9"/>
  <dimension ref="A1:J42"/>
  <sheetViews>
    <sheetView showGridLines="0" topLeftCell="A6" workbookViewId="0">
      <selection activeCell="B23" sqref="B23"/>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Dateneingabe_Refer.!D7&amp;" "&amp;Dateneingabe_Refer.!E7</f>
        <v xml:space="preserve"> </v>
      </c>
      <c r="D10" s="414"/>
      <c r="E10" s="414"/>
      <c r="F10" s="414"/>
      <c r="G10" s="414"/>
      <c r="H10" s="3"/>
      <c r="I10" s="3"/>
      <c r="J10" s="3"/>
    </row>
    <row r="11" spans="1:10" ht="20.100000000000001" customHeight="1" x14ac:dyDescent="0.2">
      <c r="A11" s="3"/>
      <c r="B11" s="3"/>
      <c r="C11" s="414" t="str">
        <f>Dateneingabe_Refer.!G7&amp;" "&amp;Dateneingabe_Refer.!H7</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20"/>
  <dimension ref="A1:J42"/>
  <sheetViews>
    <sheetView showGridLines="0" topLeftCell="A6" workbookViewId="0">
      <selection activeCell="B30" sqref="B30:D32"/>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Dateneingabe_Refer.!D8&amp;" "&amp;Dateneingabe_Refer.!E8</f>
        <v xml:space="preserve"> </v>
      </c>
      <c r="D10" s="414"/>
      <c r="E10" s="414"/>
      <c r="F10" s="414"/>
      <c r="G10" s="414"/>
      <c r="H10" s="3"/>
      <c r="I10" s="3"/>
      <c r="J10" s="3"/>
    </row>
    <row r="11" spans="1:10" ht="20.100000000000001" customHeight="1" x14ac:dyDescent="0.2">
      <c r="A11" s="3"/>
      <c r="B11" s="3"/>
      <c r="C11" s="414" t="str">
        <f>Dateneingabe_Refer.!G8&amp;" "&amp;Dateneingabe_Refer.!H8</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6">
    <tabColor rgb="FF00CC00"/>
  </sheetPr>
  <dimension ref="A1:J22"/>
  <sheetViews>
    <sheetView showGridLines="0" workbookViewId="0">
      <selection activeCell="C3" sqref="C3"/>
    </sheetView>
  </sheetViews>
  <sheetFormatPr baseColWidth="10" defaultColWidth="0" defaultRowHeight="12.75" customHeight="1" zeroHeight="1" x14ac:dyDescent="0.2"/>
  <cols>
    <col min="1" max="1" width="15.26953125" customWidth="1"/>
    <col min="2" max="2" width="14.08984375" customWidth="1"/>
    <col min="3" max="3" width="33.26953125" customWidth="1"/>
    <col min="4" max="4" width="1.6328125" customWidth="1"/>
    <col min="5" max="5" width="2.6328125" customWidth="1"/>
    <col min="6" max="9" width="3" customWidth="1"/>
    <col min="10" max="10" width="0" hidden="1" customWidth="1"/>
    <col min="11" max="16384" width="11" hidden="1"/>
  </cols>
  <sheetData>
    <row r="1" spans="1:9" ht="12.6" x14ac:dyDescent="0.2">
      <c r="A1" s="2" t="s">
        <v>0</v>
      </c>
      <c r="B1" s="3"/>
      <c r="C1" s="3"/>
      <c r="D1" s="3"/>
      <c r="E1" s="3"/>
      <c r="F1" s="3"/>
      <c r="G1" s="3"/>
    </row>
    <row r="2" spans="1:9" ht="12.6" x14ac:dyDescent="0.2">
      <c r="A2" s="3"/>
      <c r="B2" s="3"/>
      <c r="C2" s="3"/>
      <c r="D2" s="3"/>
      <c r="E2" s="3"/>
      <c r="F2" s="3"/>
      <c r="G2" s="3"/>
    </row>
    <row r="3" spans="1:9" ht="20.100000000000001" customHeight="1" x14ac:dyDescent="0.2">
      <c r="A3" s="3"/>
      <c r="B3" s="4" t="s">
        <v>2961</v>
      </c>
      <c r="C3" s="10" t="s">
        <v>1</v>
      </c>
      <c r="D3" s="3"/>
      <c r="E3" s="3"/>
      <c r="F3" s="3"/>
      <c r="G3" s="3"/>
      <c r="I3" s="1"/>
    </row>
    <row r="4" spans="1:9" ht="20.100000000000001" customHeight="1" x14ac:dyDescent="0.2">
      <c r="A4" s="3"/>
      <c r="B4" s="4" t="str">
        <f>IF(C3="Auswählen","",IF(C3="Sportverein","",IF(C3="Oberbayern","",IF(C3="Niederbayern","",IF(C3="Oberpfalz","",IF(C3="Oberfranken","",IF(C3="Mittelfranken","",IF(C3="Unterfranken","",IF(C3="Schwaben","",IF(C3="Landesebene","",IF(C5&lt;&gt;"","",VLOOKUP(C3,Grunddaten!AF99:AG99,2,FALSE)&amp;":")))))))))))</f>
        <v/>
      </c>
      <c r="C4" s="10"/>
      <c r="D4" s="3"/>
      <c r="E4" s="3"/>
      <c r="F4" s="3"/>
      <c r="G4" s="3"/>
      <c r="I4" s="1"/>
    </row>
    <row r="5" spans="1:9" ht="20.100000000000001" customHeight="1" x14ac:dyDescent="0.2">
      <c r="A5" s="3"/>
      <c r="B5" s="4" t="str">
        <f>VLOOKUP(C3,Grunddaten!$A$14:$B$24,2,FALSE)&amp;":"</f>
        <v>:</v>
      </c>
      <c r="C5" s="10"/>
      <c r="D5" s="3"/>
      <c r="E5" s="3"/>
      <c r="F5" s="3"/>
      <c r="G5" s="3"/>
    </row>
    <row r="6" spans="1:9" ht="20.100000000000001" customHeight="1" x14ac:dyDescent="0.2">
      <c r="A6" s="3"/>
      <c r="B6" s="4" t="str">
        <f>VLOOKUP(C3,Grunddaten!$C$14:$D$24,2,FALSE)&amp;":"</f>
        <v>:</v>
      </c>
      <c r="C6" s="112"/>
      <c r="D6" s="3"/>
      <c r="E6" s="3"/>
      <c r="F6" s="3"/>
      <c r="G6" s="3"/>
    </row>
    <row r="7" spans="1:9" ht="12.6" x14ac:dyDescent="0.2">
      <c r="A7" s="3"/>
      <c r="B7" s="4"/>
      <c r="C7" s="4"/>
      <c r="D7" s="3"/>
      <c r="E7" s="3"/>
      <c r="F7" s="3"/>
      <c r="G7" s="3"/>
    </row>
    <row r="8" spans="1:9" ht="20.100000000000001" customHeight="1" x14ac:dyDescent="0.2">
      <c r="A8" s="8"/>
      <c r="B8" s="7" t="str">
        <f>IF(OR(C5&lt;&gt;"",C6&lt;&gt;""),"Veranstalter","")</f>
        <v/>
      </c>
      <c r="C8" s="6" t="str">
        <f>IF(AND(B4="Sportfachverband - Bezirksebene:",C4&lt;&gt;""),C4,IF(AND(C5="",C6=""),"",IF(C5&lt;&gt;"",C5,IF(C6&lt;&gt;"",C6))))</f>
        <v/>
      </c>
      <c r="D8" s="3"/>
      <c r="E8" s="3"/>
      <c r="G8" s="3"/>
    </row>
    <row r="9" spans="1:9" ht="20.100000000000001" customHeight="1" x14ac:dyDescent="0.2">
      <c r="A9" s="3"/>
      <c r="B9" s="4" t="str">
        <f>IF(OR(C5&lt;&gt;"",C6&lt;&gt;"",C4&lt;&gt;""),"Straße:","")</f>
        <v/>
      </c>
      <c r="C9" s="112" t="str">
        <f>IF(C8="","",IFERROR(VLOOKUP(C8,Grunddaten!$B$28:$F$101,2,FALSE),"Bitte die Straße eintragen"))</f>
        <v/>
      </c>
      <c r="D9" s="3"/>
      <c r="E9" s="3"/>
      <c r="F9" s="3"/>
      <c r="G9" s="3"/>
    </row>
    <row r="10" spans="1:9" ht="20.100000000000001" customHeight="1" x14ac:dyDescent="0.2">
      <c r="A10" s="3"/>
      <c r="B10" s="4" t="str">
        <f>IF(OR(C5&lt;&gt;"",C6&lt;&gt;"",C4&lt;&gt;""),"PLZ:","")</f>
        <v/>
      </c>
      <c r="C10" s="112" t="str">
        <f>IF(C9="","",IFERROR(VLOOKUP(C8,Grunddaten!$B$28:$F$101,3,FALSE),"Bitte die PLZ eintragen"))</f>
        <v/>
      </c>
      <c r="D10" s="3"/>
      <c r="E10" s="3"/>
      <c r="F10" s="3"/>
      <c r="G10" s="3"/>
      <c r="H10" s="106"/>
    </row>
    <row r="11" spans="1:9" ht="20.100000000000001" customHeight="1" x14ac:dyDescent="0.2">
      <c r="A11" s="3"/>
      <c r="B11" s="4" t="str">
        <f>IF(OR(C5&lt;&gt;"",C6&lt;&gt;"",C4&lt;&gt;""),"Ort:","")</f>
        <v/>
      </c>
      <c r="C11" s="112" t="str">
        <f>IF(C8="","",IFERROR(VLOOKUP(C10,PLZ!$A$2:$B$2550,2,FALSE),"Bitte den Ort eintragen"))</f>
        <v/>
      </c>
      <c r="D11" s="3"/>
      <c r="E11" s="3"/>
      <c r="F11" s="3"/>
      <c r="G11" s="3"/>
    </row>
    <row r="12" spans="1:9" ht="20.100000000000001" customHeight="1" x14ac:dyDescent="0.2">
      <c r="A12" s="3"/>
      <c r="B12" s="4" t="str">
        <f>IF(OR(C5&lt;&gt;"",C6&lt;&gt;"",C4&lt;&gt;""),"Email:","")</f>
        <v/>
      </c>
      <c r="C12" s="10" t="str">
        <f>IF(C9="","",IFERROR(VLOOKUP(C8,Grunddaten!$B$28:$F$101,5,FALSE),"Bitte die Email eintragen"))</f>
        <v/>
      </c>
      <c r="D12" s="3"/>
      <c r="E12" s="3"/>
      <c r="F12" s="3"/>
    </row>
    <row r="13" spans="1:9" ht="20.100000000000001" customHeight="1" x14ac:dyDescent="0.2">
      <c r="A13" s="3"/>
      <c r="B13" s="4"/>
      <c r="C13" s="111"/>
      <c r="D13" s="3"/>
      <c r="E13" s="3"/>
    </row>
    <row r="14" spans="1:9" ht="12.6" x14ac:dyDescent="0.2">
      <c r="A14" s="3"/>
      <c r="B14" s="7" t="str">
        <f>IF(OR(C5&lt;&gt;"",C6&lt;&gt;"",C4&lt;&gt;""),"Bankverbindung:","")</f>
        <v/>
      </c>
      <c r="C14" s="124"/>
      <c r="D14" s="3"/>
      <c r="E14" s="3"/>
      <c r="F14" s="3"/>
      <c r="G14" s="8"/>
    </row>
    <row r="15" spans="1:9" ht="20.100000000000001" customHeight="1" x14ac:dyDescent="0.2">
      <c r="A15" s="3"/>
      <c r="B15" s="4" t="str">
        <f>IF(OR(C5&lt;&gt;"",C6&lt;&gt;"",C4&lt;&gt;""),"Kontoinhaber:","")</f>
        <v/>
      </c>
      <c r="C15" s="112" t="str">
        <f>C8</f>
        <v/>
      </c>
      <c r="D15" s="3"/>
      <c r="E15" s="3"/>
      <c r="F15" s="3"/>
      <c r="G15" s="122"/>
    </row>
    <row r="16" spans="1:9" ht="20.100000000000001" customHeight="1" x14ac:dyDescent="0.2">
      <c r="A16" s="3"/>
      <c r="B16" s="4" t="str">
        <f>IF(OR(C5&lt;&gt;"",C6&lt;&gt;"",C4&lt;&gt;""),"Bank:","")</f>
        <v/>
      </c>
      <c r="C16" s="112"/>
      <c r="D16" s="3"/>
      <c r="E16" s="3"/>
      <c r="F16" s="3"/>
      <c r="G16" s="3"/>
    </row>
    <row r="17" spans="1:9" ht="20.100000000000001" customHeight="1" x14ac:dyDescent="0.2">
      <c r="A17" s="3"/>
      <c r="B17" s="4" t="str">
        <f>IF(OR(C5&lt;&gt;"",C6&lt;&gt;""),"IBAN:","")</f>
        <v/>
      </c>
      <c r="C17" s="112"/>
      <c r="D17" s="3"/>
      <c r="E17" s="3"/>
      <c r="F17" s="3"/>
      <c r="G17" s="4"/>
      <c r="I17" s="3"/>
    </row>
    <row r="18" spans="1:9" ht="20.100000000000001" customHeight="1" x14ac:dyDescent="0.2">
      <c r="A18" s="3"/>
      <c r="D18" s="3"/>
      <c r="E18" s="3"/>
      <c r="F18" s="123"/>
      <c r="G18" s="3"/>
    </row>
    <row r="19" spans="1:9" ht="12.6" hidden="1" x14ac:dyDescent="0.2">
      <c r="A19" s="5"/>
      <c r="B19" s="5"/>
      <c r="C19" s="5"/>
      <c r="D19" s="5"/>
      <c r="E19" s="5"/>
      <c r="F19" s="3"/>
      <c r="G19" s="3"/>
    </row>
    <row r="20" spans="1:9" ht="12.6" hidden="1" x14ac:dyDescent="0.2">
      <c r="A20" s="3"/>
      <c r="B20" s="3"/>
      <c r="C20" s="3"/>
      <c r="D20" s="3"/>
      <c r="E20" s="3"/>
      <c r="F20" s="3"/>
      <c r="G20" s="3"/>
    </row>
    <row r="21" spans="1:9" ht="12.6" hidden="1" x14ac:dyDescent="0.2">
      <c r="A21" s="3"/>
      <c r="B21" s="3"/>
      <c r="C21" s="3"/>
      <c r="D21" s="3"/>
      <c r="E21" s="3"/>
      <c r="F21" s="3"/>
      <c r="G21" s="3"/>
    </row>
    <row r="22" spans="1:9" ht="12.6" hidden="1" x14ac:dyDescent="0.2">
      <c r="A22" s="3"/>
      <c r="B22" s="3"/>
      <c r="C22" s="3"/>
      <c r="D22" s="3"/>
      <c r="E22" s="3"/>
      <c r="F22" s="3"/>
      <c r="G22" s="3"/>
    </row>
  </sheetData>
  <sheetProtection algorithmName="SHA-512" hashValue="5L9HPnhaCy66goVjhzmKAD4kOR+kkIpo8x0C7UArORr7S6YQZc2v4dxmtCoccyiAIAZ8a9xfpxE62ZqLBGw6Jg==" saltValue="FwXSce6bF5qgIC07eGRnQA==" spinCount="100000" sheet="1" selectLockedCells="1"/>
  <dataConsolidate link="1"/>
  <conditionalFormatting sqref="B5">
    <cfRule type="expression" dxfId="61" priority="1">
      <formula>$C$4&lt;&gt;""</formula>
    </cfRule>
  </conditionalFormatting>
  <conditionalFormatting sqref="B6:C6 B5">
    <cfRule type="cellIs" dxfId="60" priority="69" operator="equal">
      <formula>":"</formula>
    </cfRule>
  </conditionalFormatting>
  <conditionalFormatting sqref="C3">
    <cfRule type="cellIs" dxfId="59" priority="30" operator="equal">
      <formula>"Auswählen"</formula>
    </cfRule>
  </conditionalFormatting>
  <conditionalFormatting sqref="C4">
    <cfRule type="expression" dxfId="58" priority="2">
      <formula>$C$3="Landesebene"</formula>
    </cfRule>
    <cfRule type="expression" dxfId="57" priority="3">
      <formula>$C$3="Schwaben"</formula>
    </cfRule>
    <cfRule type="expression" dxfId="56" priority="5">
      <formula>$C$3="Unterfranken"</formula>
    </cfRule>
    <cfRule type="expression" dxfId="55" priority="6">
      <formula>$C$3="Mittelfranken"</formula>
    </cfRule>
    <cfRule type="expression" dxfId="54" priority="7">
      <formula>$C$3="Oberfranken"</formula>
    </cfRule>
    <cfRule type="expression" dxfId="53" priority="8">
      <formula>$C$3="Oberpfalz"</formula>
    </cfRule>
    <cfRule type="expression" dxfId="52" priority="9">
      <formula>$C$3="Niederbayern"</formula>
    </cfRule>
    <cfRule type="expression" dxfId="51" priority="10">
      <formula>$C$3="Oberbayern"</formula>
    </cfRule>
    <cfRule type="expression" dxfId="50" priority="11">
      <formula>$C$5&lt;&gt;""</formula>
    </cfRule>
  </conditionalFormatting>
  <conditionalFormatting sqref="C4:C5">
    <cfRule type="expression" dxfId="49" priority="14">
      <formula>$C$3="Landesebene"</formula>
    </cfRule>
    <cfRule type="expression" dxfId="48" priority="15">
      <formula>$C$3="Sportfachverband"</formula>
    </cfRule>
    <cfRule type="expression" dxfId="47" priority="16">
      <formula>$C$3="Schwaben"</formula>
    </cfRule>
    <cfRule type="expression" dxfId="46" priority="17">
      <formula>$C$3="Unterfranken"</formula>
    </cfRule>
    <cfRule type="expression" dxfId="45" priority="18">
      <formula>$C$3="Mittelfranken"</formula>
    </cfRule>
    <cfRule type="expression" dxfId="44" priority="19">
      <formula>$C$3="Oberfranken"</formula>
    </cfRule>
    <cfRule type="expression" dxfId="43" priority="20">
      <formula>$C$3="Oberpfalz"</formula>
    </cfRule>
    <cfRule type="expression" dxfId="42" priority="21">
      <formula>$C$3="Oberbayern"</formula>
    </cfRule>
    <cfRule type="expression" dxfId="41" priority="22">
      <formula>$C$3="Niederbayern"</formula>
    </cfRule>
  </conditionalFormatting>
  <conditionalFormatting sqref="C4:C6">
    <cfRule type="notContainsBlanks" dxfId="40" priority="13">
      <formula>LEN(TRIM(C4))&gt;0</formula>
    </cfRule>
  </conditionalFormatting>
  <conditionalFormatting sqref="C5">
    <cfRule type="expression" dxfId="39" priority="12">
      <formula>$C$4&lt;&gt;""</formula>
    </cfRule>
  </conditionalFormatting>
  <conditionalFormatting sqref="C6">
    <cfRule type="expression" dxfId="38" priority="32">
      <formula>$C$3="Sportverein"</formula>
    </cfRule>
  </conditionalFormatting>
  <conditionalFormatting sqref="C16">
    <cfRule type="expression" dxfId="37" priority="26">
      <formula>$C$15&lt;&gt;""</formula>
    </cfRule>
  </conditionalFormatting>
  <conditionalFormatting sqref="C16:C17">
    <cfRule type="notContainsBlanks" dxfId="36" priority="23">
      <formula>LEN(TRIM(C16))&gt;0</formula>
    </cfRule>
  </conditionalFormatting>
  <conditionalFormatting sqref="C17">
    <cfRule type="expression" dxfId="35" priority="24">
      <formula>$C$16&lt;&gt;""</formula>
    </cfRule>
  </conditionalFormatting>
  <dataValidations count="1">
    <dataValidation type="list" allowBlank="1" showInputMessage="1" showErrorMessage="1" promptTitle="Veranstalter" prompt="Bitte Bezirk oder den entsprechenden Sportkreis auswählen." sqref="C5" xr:uid="{00000000-0002-0000-0100-000000000000}">
      <formula1>INDIRECT($C$3)</formula1>
    </dataValidation>
  </dataValidations>
  <pageMargins left="0.70866141732283472" right="0.70866141732283472" top="0.78740157480314965" bottom="0.78740157480314965"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Bitte wählen Sie den Sportfachverband des entsprechenden Bezirks aus." xr:uid="{7FC8A547-29B7-405A-ADCD-941EB3CB64FF}">
          <x14:formula1>
            <xm:f>Grunddaten!$AF$215:$AF$614</xm:f>
          </x14:formula1>
          <xm:sqref>C4</xm:sqref>
        </x14:dataValidation>
        <x14:dataValidation type="list" allowBlank="1" showInputMessage="1" showErrorMessage="1" promptTitle="Veranstalter" prompt="Bitte wähle_x000a_Sportverein_x000a_Sportfachverband,_x000a_ein Bezirk oder Landesebene aus" xr:uid="{6E630AFE-795D-4393-9053-37AC4D843720}">
          <x14:formula1>
            <xm:f>Grunddaten!$N$1:$X$1</xm:f>
          </x14:formula1>
          <xm:sqref>C3</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21"/>
  <dimension ref="A1:J42"/>
  <sheetViews>
    <sheetView showGridLines="0" topLeftCell="A6" workbookViewId="0">
      <selection activeCell="B30" sqref="B30:D32"/>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Dateneingabe_Refer.!D9&amp;" "&amp;Dateneingabe_Refer.!E9</f>
        <v xml:space="preserve"> </v>
      </c>
      <c r="D10" s="414"/>
      <c r="E10" s="414"/>
      <c r="F10" s="414"/>
      <c r="G10" s="414"/>
      <c r="H10" s="3"/>
      <c r="I10" s="3"/>
      <c r="J10" s="3"/>
    </row>
    <row r="11" spans="1:10" ht="20.100000000000001" customHeight="1" x14ac:dyDescent="0.2">
      <c r="A11" s="3"/>
      <c r="B11" s="3"/>
      <c r="C11" s="414" t="str">
        <f>Dateneingabe_Refer.!G9&amp;" "&amp;Dateneingabe_Refer.!H9</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22"/>
  <dimension ref="A1:J42"/>
  <sheetViews>
    <sheetView showGridLines="0" topLeftCell="A6" workbookViewId="0">
      <selection activeCell="B30" sqref="B30:D32"/>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Dateneingabe_Refer.!D10&amp;" "&amp;Dateneingabe_Refer.!E10</f>
        <v xml:space="preserve"> </v>
      </c>
      <c r="D10" s="414"/>
      <c r="E10" s="414"/>
      <c r="F10" s="414"/>
      <c r="G10" s="414"/>
      <c r="H10" s="3"/>
      <c r="I10" s="3"/>
      <c r="J10" s="3"/>
    </row>
    <row r="11" spans="1:10" ht="20.100000000000001" customHeight="1" x14ac:dyDescent="0.2">
      <c r="A11" s="3"/>
      <c r="B11" s="3"/>
      <c r="C11" s="414" t="str">
        <f>Dateneingabe_Refer.!G10&amp;" "&amp;Dateneingabe_Refer.!H10</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EE0B3-F020-46C5-8E6C-092E359A093C}">
  <sheetPr codeName="Tabelle23"/>
  <dimension ref="A1:J42"/>
  <sheetViews>
    <sheetView showGridLines="0" topLeftCell="A6" workbookViewId="0">
      <selection activeCell="B30" sqref="B30:D32"/>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Dateneingabe_Refer.!D11&amp;" "&amp;Dateneingabe_Refer.!E11</f>
        <v xml:space="preserve"> </v>
      </c>
      <c r="D10" s="414"/>
      <c r="E10" s="414"/>
      <c r="F10" s="414"/>
      <c r="G10" s="414"/>
      <c r="H10" s="3"/>
      <c r="I10" s="3"/>
      <c r="J10" s="3"/>
    </row>
    <row r="11" spans="1:10" ht="20.100000000000001" customHeight="1" x14ac:dyDescent="0.2">
      <c r="A11" s="3"/>
      <c r="B11" s="3"/>
      <c r="C11" s="414" t="str">
        <f>Dateneingabe_Refer.!G11&amp;" "&amp;Dateneingabe_Refer.!H11</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DE04F-42FF-40B4-8770-69BDC61A0FF8}">
  <sheetPr codeName="Tabelle24"/>
  <dimension ref="A1:J42"/>
  <sheetViews>
    <sheetView showGridLines="0" topLeftCell="A6" workbookViewId="0">
      <selection activeCell="B30" sqref="B30:D32"/>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Dateneingabe_Refer.!D12&amp;" "&amp;Dateneingabe_Refer.!E12</f>
        <v xml:space="preserve"> </v>
      </c>
      <c r="D10" s="414"/>
      <c r="E10" s="414"/>
      <c r="F10" s="414"/>
      <c r="G10" s="414"/>
      <c r="H10" s="3"/>
      <c r="I10" s="3"/>
      <c r="J10" s="3"/>
    </row>
    <row r="11" spans="1:10" ht="20.100000000000001" customHeight="1" x14ac:dyDescent="0.2">
      <c r="A11" s="3"/>
      <c r="B11" s="3"/>
      <c r="C11" s="414" t="str">
        <f>Dateneingabe_Refer.!G12&amp;" "&amp;Dateneingabe_Refer.!H12</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133F2-91A8-497C-87FC-6866B9E4EB54}">
  <sheetPr codeName="Tabelle25"/>
  <dimension ref="A1:J42"/>
  <sheetViews>
    <sheetView showGridLines="0" topLeftCell="A6" workbookViewId="0">
      <selection activeCell="B30" sqref="B30:D32"/>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Dateneingabe_Refer.!D13&amp;" "&amp;Dateneingabe_Refer.!E13</f>
        <v xml:space="preserve"> </v>
      </c>
      <c r="D10" s="414"/>
      <c r="E10" s="414"/>
      <c r="F10" s="414"/>
      <c r="G10" s="414"/>
      <c r="H10" s="3"/>
      <c r="I10" s="3"/>
      <c r="J10" s="3"/>
    </row>
    <row r="11" spans="1:10" ht="20.100000000000001" customHeight="1" x14ac:dyDescent="0.2">
      <c r="A11" s="3"/>
      <c r="B11" s="3"/>
      <c r="C11" s="414" t="str">
        <f>Dateneingabe_Refer.!G13&amp;" "&amp;Dateneingabe_Refer.!H13</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6ED3B-FFF1-41C2-A303-6FB0B4EE2BD0}">
  <sheetPr codeName="Tabelle26"/>
  <dimension ref="A1:J42"/>
  <sheetViews>
    <sheetView showGridLines="0" topLeftCell="A6" workbookViewId="0">
      <selection activeCell="B30" sqref="B30:D32"/>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Dateneingabe_Refer.!D14&amp;" "&amp;Dateneingabe_Refer.!E14</f>
        <v xml:space="preserve"> </v>
      </c>
      <c r="D10" s="414"/>
      <c r="E10" s="414"/>
      <c r="F10" s="414"/>
      <c r="G10" s="414"/>
      <c r="H10" s="3"/>
      <c r="I10" s="3"/>
      <c r="J10" s="3"/>
    </row>
    <row r="11" spans="1:10" ht="20.100000000000001" customHeight="1" x14ac:dyDescent="0.2">
      <c r="A11" s="3"/>
      <c r="B11" s="3"/>
      <c r="C11" s="414" t="str">
        <f>Dateneingabe_Refer.!G14&amp;" "&amp;Dateneingabe_Refer.!H14</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98609-2DFE-4336-89FC-795BA6D8D931}">
  <sheetPr codeName="Tabelle27"/>
  <dimension ref="A1:J42"/>
  <sheetViews>
    <sheetView showGridLines="0" topLeftCell="A6" workbookViewId="0">
      <selection activeCell="B30" sqref="B30:D32"/>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Dateneingabe_Refer.!D15&amp;" "&amp;Dateneingabe_Refer.!E15</f>
        <v xml:space="preserve"> </v>
      </c>
      <c r="D10" s="414"/>
      <c r="E10" s="414"/>
      <c r="F10" s="414"/>
      <c r="G10" s="414"/>
      <c r="H10" s="3"/>
      <c r="I10" s="3"/>
      <c r="J10" s="3"/>
    </row>
    <row r="11" spans="1:10" ht="20.100000000000001" customHeight="1" x14ac:dyDescent="0.2">
      <c r="A11" s="3"/>
      <c r="B11" s="3"/>
      <c r="C11" s="414" t="str">
        <f>Dateneingabe_Refer.!G15&amp;" "&amp;Dateneingabe_Refer.!H15</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E66B0-EBDF-4096-B8FD-D01BB34CECA7}">
  <sheetPr codeName="Tabelle28"/>
  <dimension ref="A1:J42"/>
  <sheetViews>
    <sheetView showGridLines="0" topLeftCell="A13" workbookViewId="0">
      <selection activeCell="B30" sqref="B30:D32"/>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t="str">
        <f>Dateneingabe_Refer.!D16&amp;" "&amp;Dateneingabe_Refer.!E16</f>
        <v xml:space="preserve"> </v>
      </c>
      <c r="D10" s="414"/>
      <c r="E10" s="414"/>
      <c r="F10" s="414"/>
      <c r="G10" s="414"/>
      <c r="H10" s="3"/>
      <c r="I10" s="3"/>
      <c r="J10" s="3"/>
    </row>
    <row r="11" spans="1:10" ht="20.100000000000001" customHeight="1" x14ac:dyDescent="0.2">
      <c r="A11" s="3"/>
      <c r="B11" s="3"/>
      <c r="C11" s="414" t="str">
        <f>Dateneingabe_Refer.!G16&amp;" "&amp;Dateneingabe_Refer.!H16</f>
        <v xml:space="preserve"> </v>
      </c>
      <c r="D11" s="414"/>
      <c r="E11" s="414"/>
      <c r="F11" s="414"/>
      <c r="G11" s="414"/>
      <c r="H11" s="3"/>
      <c r="I11" s="3"/>
      <c r="J11" s="3"/>
    </row>
    <row r="12" spans="1:10" ht="20.100000000000001" customHeight="1" x14ac:dyDescent="0.2">
      <c r="A12" s="3"/>
      <c r="B12" s="3"/>
      <c r="C12" s="649"/>
      <c r="D12" s="649"/>
      <c r="E12" s="649"/>
      <c r="F12" s="649"/>
      <c r="G12" s="649"/>
      <c r="H12" s="3"/>
      <c r="I12" s="3"/>
      <c r="J12" s="3"/>
    </row>
    <row r="13" spans="1:10" ht="20.100000000000001" customHeight="1" x14ac:dyDescent="0.2">
      <c r="A13" s="3" t="s">
        <v>2515</v>
      </c>
      <c r="B13" s="3"/>
      <c r="C13" s="649"/>
      <c r="D13" s="649"/>
      <c r="E13" s="649"/>
      <c r="F13" s="649"/>
      <c r="G13" s="649"/>
      <c r="H13" s="3"/>
      <c r="I13" s="3"/>
      <c r="J13" s="3"/>
    </row>
    <row r="14" spans="1:10" ht="20.100000000000001" customHeight="1" x14ac:dyDescent="0.2">
      <c r="A14" s="3" t="s">
        <v>2516</v>
      </c>
      <c r="B14" s="3"/>
      <c r="C14" s="649"/>
      <c r="D14" s="649"/>
      <c r="E14" s="649"/>
      <c r="F14" s="649"/>
      <c r="G14" s="649"/>
      <c r="H14" s="3"/>
      <c r="I14" s="3"/>
      <c r="J14" s="3"/>
    </row>
    <row r="15" spans="1:10" ht="20.100000000000001" customHeight="1" x14ac:dyDescent="0.2">
      <c r="A15" s="3" t="s">
        <v>2783</v>
      </c>
      <c r="B15" s="3"/>
      <c r="C15" s="650" t="s">
        <v>2517</v>
      </c>
      <c r="D15" s="650"/>
      <c r="E15" s="650"/>
      <c r="F15" s="650"/>
      <c r="G15" s="650"/>
      <c r="H15" s="3"/>
      <c r="I15" s="3"/>
      <c r="J15" s="3"/>
    </row>
    <row r="16" spans="1:10" ht="12.6" x14ac:dyDescent="0.2">
      <c r="A16" s="3"/>
      <c r="B16" s="3"/>
      <c r="C16" s="3"/>
      <c r="D16" s="3"/>
      <c r="E16" s="3"/>
      <c r="F16" s="3"/>
      <c r="G16" s="3"/>
      <c r="H16" s="3"/>
      <c r="I16" s="3"/>
      <c r="J16" s="3"/>
    </row>
    <row r="17" spans="1:10" ht="20.100000000000001" customHeight="1" x14ac:dyDescent="0.2">
      <c r="A17" s="3" t="s">
        <v>2518</v>
      </c>
      <c r="B17" s="116"/>
      <c r="C17" s="3" t="s">
        <v>2784</v>
      </c>
      <c r="D17" s="116"/>
      <c r="E17" s="3" t="s">
        <v>2519</v>
      </c>
      <c r="G17" s="290">
        <f>B17*D17</f>
        <v>0</v>
      </c>
      <c r="H17" s="3"/>
      <c r="I17" s="3"/>
      <c r="J17" s="3"/>
    </row>
    <row r="18" spans="1:10" ht="20.100000000000001" customHeight="1" x14ac:dyDescent="0.2">
      <c r="A18" s="3" t="s">
        <v>2520</v>
      </c>
      <c r="B18" s="3"/>
      <c r="C18" s="3"/>
      <c r="D18" s="3"/>
      <c r="E18" s="3"/>
      <c r="F18" s="3"/>
      <c r="G18" s="289"/>
      <c r="H18" s="3"/>
      <c r="I18" s="3"/>
      <c r="J18" s="3"/>
    </row>
    <row r="19" spans="1:10" ht="20.100000000000001" customHeight="1" x14ac:dyDescent="0.2">
      <c r="A19" s="3" t="s">
        <v>2521</v>
      </c>
      <c r="B19" s="3"/>
      <c r="C19" s="3"/>
      <c r="D19" s="3"/>
      <c r="E19" s="3"/>
      <c r="F19" s="3"/>
      <c r="G19" s="289"/>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t="str">
        <f>C11</f>
        <v xml:space="preserve"> </v>
      </c>
      <c r="C22" s="3" t="s">
        <v>2524</v>
      </c>
      <c r="D22" s="644" t="str">
        <f>C8</f>
        <v/>
      </c>
      <c r="E22" s="644"/>
      <c r="F22" s="3" t="s">
        <v>2525</v>
      </c>
      <c r="G22" s="3"/>
      <c r="H22" s="3"/>
      <c r="I22" s="3"/>
      <c r="J22" s="3"/>
    </row>
    <row r="23" spans="1:10" ht="20.100000000000001" customHeight="1" x14ac:dyDescent="0.2">
      <c r="A23" s="3" t="s">
        <v>2526</v>
      </c>
      <c r="B23" s="288"/>
      <c r="C23" s="3" t="s">
        <v>2527</v>
      </c>
      <c r="D23" s="3"/>
      <c r="E23" s="3"/>
      <c r="F23" s="3"/>
      <c r="G23" s="153">
        <f>B23*0.3</f>
        <v>0</v>
      </c>
      <c r="H23" s="3"/>
      <c r="I23" s="3"/>
      <c r="J23" s="3"/>
    </row>
    <row r="24" spans="1:10" ht="20.100000000000001" customHeight="1" x14ac:dyDescent="0.2">
      <c r="A24" s="3" t="s">
        <v>2528</v>
      </c>
      <c r="B24" s="3"/>
      <c r="C24" s="3"/>
      <c r="D24" s="3"/>
      <c r="E24" s="3"/>
      <c r="F24" s="3"/>
      <c r="G24" s="289"/>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10"/>
      <c r="C30" s="10"/>
      <c r="D30" s="10"/>
      <c r="E30" s="3"/>
      <c r="F30" s="3"/>
      <c r="G30" s="3"/>
      <c r="H30" s="3"/>
      <c r="I30" s="3"/>
      <c r="J30" s="3"/>
    </row>
    <row r="31" spans="1:10" ht="20.100000000000001" customHeight="1" x14ac:dyDescent="0.2">
      <c r="A31" s="4" t="s">
        <v>2749</v>
      </c>
      <c r="B31" s="650"/>
      <c r="C31" s="650"/>
      <c r="D31" s="650"/>
      <c r="E31" s="3"/>
      <c r="F31" s="3"/>
      <c r="G31" s="3"/>
      <c r="H31" s="3"/>
      <c r="I31" s="3"/>
      <c r="J31" s="3"/>
    </row>
    <row r="32" spans="1:10" ht="20.100000000000001" customHeight="1" x14ac:dyDescent="0.2">
      <c r="A32" s="4" t="s">
        <v>2751</v>
      </c>
      <c r="B32" s="650"/>
      <c r="C32" s="650"/>
      <c r="D32" s="650"/>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C13:G13"/>
    <mergeCell ref="A1:G1"/>
    <mergeCell ref="A3:G3"/>
    <mergeCell ref="A4:G4"/>
    <mergeCell ref="C6:G6"/>
    <mergeCell ref="C7:G7"/>
    <mergeCell ref="C8:G8"/>
    <mergeCell ref="C9:D9"/>
    <mergeCell ref="F9:G9"/>
    <mergeCell ref="C10:G10"/>
    <mergeCell ref="C11:G11"/>
    <mergeCell ref="C12:G12"/>
    <mergeCell ref="A35:C35"/>
    <mergeCell ref="A36:C36"/>
    <mergeCell ref="A39:C39"/>
    <mergeCell ref="A40:C40"/>
    <mergeCell ref="C14:G14"/>
    <mergeCell ref="C15:G15"/>
    <mergeCell ref="D22:E22"/>
    <mergeCell ref="A28:G28"/>
    <mergeCell ref="B31:D31"/>
    <mergeCell ref="B32:D32"/>
  </mergeCells>
  <pageMargins left="0.70866141732283472" right="0.11811023622047245" top="0.78740157480314965" bottom="0.3937007874015748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1FFB3-6948-4AA4-A656-7654596DEA81}">
  <sheetPr codeName="Tabelle30"/>
  <dimension ref="A1:J42"/>
  <sheetViews>
    <sheetView showGridLines="0" topLeftCell="A6" workbookViewId="0">
      <selection activeCell="C9" sqref="C9:D9"/>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771C6-20F7-4CF0-A8EE-BE89089DC56E}">
  <sheetPr codeName="Tabelle31"/>
  <dimension ref="A1:J42"/>
  <sheetViews>
    <sheetView showGridLines="0" topLeftCell="A6" workbookViewId="0">
      <selection activeCell="C9" sqref="C9:D9"/>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
  <dimension ref="A1:AG614"/>
  <sheetViews>
    <sheetView topLeftCell="A76" zoomScale="90" zoomScaleNormal="90" workbookViewId="0">
      <selection activeCell="F122" sqref="F122"/>
    </sheetView>
  </sheetViews>
  <sheetFormatPr baseColWidth="10" defaultRowHeight="12.6" x14ac:dyDescent="0.2"/>
  <cols>
    <col min="2" max="2" width="63.453125" customWidth="1"/>
    <col min="3" max="3" width="20.26953125" customWidth="1"/>
    <col min="6" max="6" width="13.36328125" customWidth="1"/>
    <col min="7" max="7" width="12.08984375" customWidth="1"/>
    <col min="8" max="8" width="13.36328125" customWidth="1"/>
    <col min="10" max="10" width="12.6328125" customWidth="1"/>
    <col min="11" max="11" width="13.36328125" customWidth="1"/>
    <col min="12" max="12" width="13.26953125" customWidth="1"/>
    <col min="13" max="13" width="11.08984375" customWidth="1"/>
    <col min="14" max="14" width="17.36328125" customWidth="1"/>
    <col min="15" max="15" width="12.08984375" customWidth="1"/>
    <col min="27" max="27" width="22.26953125" customWidth="1"/>
    <col min="28" max="28" width="30.08984375" customWidth="1"/>
    <col min="29" max="29" width="9.08984375" bestFit="1" customWidth="1"/>
    <col min="32" max="32" width="36.7265625" bestFit="1" customWidth="1"/>
  </cols>
  <sheetData>
    <row r="1" spans="1:33" ht="13.2" thickBot="1" x14ac:dyDescent="0.25">
      <c r="B1" t="s">
        <v>1</v>
      </c>
      <c r="E1" t="s">
        <v>2613</v>
      </c>
      <c r="H1" t="s">
        <v>1</v>
      </c>
      <c r="J1" t="s">
        <v>2613</v>
      </c>
      <c r="N1" s="226" t="s">
        <v>1</v>
      </c>
      <c r="O1" t="s">
        <v>7</v>
      </c>
      <c r="P1" t="s">
        <v>8</v>
      </c>
      <c r="Q1" t="s">
        <v>9</v>
      </c>
      <c r="R1" t="s">
        <v>10</v>
      </c>
      <c r="S1" t="s">
        <v>11</v>
      </c>
      <c r="T1" t="s">
        <v>12</v>
      </c>
      <c r="U1" t="s">
        <v>13</v>
      </c>
      <c r="V1" t="s">
        <v>14</v>
      </c>
      <c r="W1" t="s">
        <v>15</v>
      </c>
      <c r="X1" t="s">
        <v>16</v>
      </c>
    </row>
    <row r="2" spans="1:33" ht="13.2" thickTop="1" x14ac:dyDescent="0.2">
      <c r="B2" t="s">
        <v>7</v>
      </c>
      <c r="E2" t="s">
        <v>2458</v>
      </c>
      <c r="H2" t="s">
        <v>9</v>
      </c>
      <c r="J2" t="s">
        <v>2456</v>
      </c>
      <c r="X2" t="s">
        <v>18</v>
      </c>
      <c r="AF2" t="s">
        <v>16</v>
      </c>
      <c r="AG2">
        <v>0</v>
      </c>
    </row>
    <row r="3" spans="1:33" x14ac:dyDescent="0.2">
      <c r="B3" t="s">
        <v>8</v>
      </c>
      <c r="E3" t="s">
        <v>2455</v>
      </c>
      <c r="H3" t="s">
        <v>10</v>
      </c>
      <c r="J3" t="s">
        <v>2457</v>
      </c>
      <c r="O3" t="s">
        <v>17</v>
      </c>
      <c r="P3" t="s">
        <v>17</v>
      </c>
      <c r="Q3" t="s">
        <v>2358</v>
      </c>
      <c r="R3" t="s">
        <v>2359</v>
      </c>
      <c r="S3" t="s">
        <v>2360</v>
      </c>
      <c r="T3" t="s">
        <v>2361</v>
      </c>
      <c r="U3" t="s">
        <v>2362</v>
      </c>
      <c r="V3" t="s">
        <v>2363</v>
      </c>
      <c r="W3" t="s">
        <v>2364</v>
      </c>
      <c r="AF3" t="s">
        <v>13</v>
      </c>
      <c r="AG3">
        <v>5</v>
      </c>
    </row>
    <row r="4" spans="1:33" x14ac:dyDescent="0.2">
      <c r="B4" t="s">
        <v>9</v>
      </c>
      <c r="E4" t="s">
        <v>3953</v>
      </c>
      <c r="H4" t="s">
        <v>11</v>
      </c>
      <c r="J4" t="s">
        <v>2459</v>
      </c>
      <c r="P4" t="s">
        <v>2857</v>
      </c>
      <c r="Q4" t="s">
        <v>19</v>
      </c>
      <c r="R4" t="s">
        <v>20</v>
      </c>
      <c r="S4" t="s">
        <v>21</v>
      </c>
      <c r="T4" t="s">
        <v>22</v>
      </c>
      <c r="U4" t="s">
        <v>23</v>
      </c>
      <c r="V4" t="s">
        <v>24</v>
      </c>
      <c r="W4" t="s">
        <v>25</v>
      </c>
      <c r="AF4" t="s">
        <v>10</v>
      </c>
      <c r="AG4">
        <v>2</v>
      </c>
    </row>
    <row r="5" spans="1:33" x14ac:dyDescent="0.2">
      <c r="B5" t="s">
        <v>10</v>
      </c>
      <c r="H5" t="s">
        <v>12</v>
      </c>
      <c r="J5" t="s">
        <v>2460</v>
      </c>
      <c r="P5" t="s">
        <v>2858</v>
      </c>
      <c r="Q5" t="s">
        <v>26</v>
      </c>
      <c r="R5" t="s">
        <v>27</v>
      </c>
      <c r="S5" t="s">
        <v>28</v>
      </c>
      <c r="T5" t="s">
        <v>29</v>
      </c>
      <c r="U5" t="s">
        <v>30</v>
      </c>
      <c r="V5" t="s">
        <v>31</v>
      </c>
      <c r="W5" t="s">
        <v>32</v>
      </c>
      <c r="AF5" t="s">
        <v>9</v>
      </c>
      <c r="AG5">
        <v>1</v>
      </c>
    </row>
    <row r="6" spans="1:33" x14ac:dyDescent="0.2">
      <c r="B6" t="s">
        <v>11</v>
      </c>
      <c r="H6" t="s">
        <v>13</v>
      </c>
      <c r="J6" t="s">
        <v>2461</v>
      </c>
      <c r="P6" t="s">
        <v>2859</v>
      </c>
      <c r="Q6" t="s">
        <v>33</v>
      </c>
      <c r="R6" t="s">
        <v>34</v>
      </c>
      <c r="S6" t="s">
        <v>35</v>
      </c>
      <c r="T6" t="s">
        <v>36</v>
      </c>
      <c r="U6" t="s">
        <v>37</v>
      </c>
      <c r="V6" t="s">
        <v>38</v>
      </c>
      <c r="W6" t="s">
        <v>39</v>
      </c>
      <c r="AF6" t="s">
        <v>12</v>
      </c>
      <c r="AG6">
        <v>4</v>
      </c>
    </row>
    <row r="7" spans="1:33" x14ac:dyDescent="0.2">
      <c r="B7" t="s">
        <v>12</v>
      </c>
      <c r="H7" t="s">
        <v>14</v>
      </c>
      <c r="P7" t="s">
        <v>2860</v>
      </c>
      <c r="Q7" t="s">
        <v>40</v>
      </c>
      <c r="R7" t="s">
        <v>41</v>
      </c>
      <c r="S7" t="s">
        <v>42</v>
      </c>
      <c r="T7" t="s">
        <v>43</v>
      </c>
      <c r="U7" t="s">
        <v>44</v>
      </c>
      <c r="V7" t="s">
        <v>45</v>
      </c>
      <c r="W7" t="s">
        <v>46</v>
      </c>
      <c r="AF7" t="s">
        <v>11</v>
      </c>
      <c r="AG7">
        <v>3</v>
      </c>
    </row>
    <row r="8" spans="1:33" x14ac:dyDescent="0.2">
      <c r="B8" t="s">
        <v>13</v>
      </c>
      <c r="H8" t="s">
        <v>15</v>
      </c>
      <c r="P8" t="s">
        <v>2861</v>
      </c>
      <c r="Q8" t="s">
        <v>47</v>
      </c>
      <c r="R8" t="s">
        <v>48</v>
      </c>
      <c r="S8" t="s">
        <v>49</v>
      </c>
      <c r="T8" t="s">
        <v>50</v>
      </c>
      <c r="U8" t="s">
        <v>51</v>
      </c>
      <c r="V8" t="s">
        <v>52</v>
      </c>
      <c r="W8" t="s">
        <v>53</v>
      </c>
      <c r="AF8" t="s">
        <v>15</v>
      </c>
      <c r="AG8">
        <v>7</v>
      </c>
    </row>
    <row r="9" spans="1:33" x14ac:dyDescent="0.2">
      <c r="B9" t="s">
        <v>14</v>
      </c>
      <c r="P9" t="s">
        <v>2862</v>
      </c>
      <c r="Q9" t="s">
        <v>54</v>
      </c>
      <c r="R9" t="s">
        <v>55</v>
      </c>
      <c r="S9" t="s">
        <v>56</v>
      </c>
      <c r="T9" t="s">
        <v>57</v>
      </c>
      <c r="U9" t="s">
        <v>58</v>
      </c>
      <c r="V9" t="s">
        <v>59</v>
      </c>
      <c r="W9" t="s">
        <v>60</v>
      </c>
      <c r="AF9" t="s">
        <v>8</v>
      </c>
      <c r="AG9">
        <v>8</v>
      </c>
    </row>
    <row r="10" spans="1:33" x14ac:dyDescent="0.2">
      <c r="B10" t="s">
        <v>15</v>
      </c>
      <c r="P10" t="s">
        <v>2863</v>
      </c>
      <c r="Q10" t="s">
        <v>61</v>
      </c>
      <c r="R10" t="s">
        <v>62</v>
      </c>
      <c r="S10" t="s">
        <v>63</v>
      </c>
      <c r="T10" t="s">
        <v>64</v>
      </c>
      <c r="U10" t="s">
        <v>65</v>
      </c>
      <c r="V10" t="s">
        <v>66</v>
      </c>
      <c r="W10" t="s">
        <v>67</v>
      </c>
      <c r="AF10" t="s">
        <v>7</v>
      </c>
      <c r="AG10">
        <v>9</v>
      </c>
    </row>
    <row r="11" spans="1:33" x14ac:dyDescent="0.2">
      <c r="B11" t="s">
        <v>16</v>
      </c>
      <c r="E11" t="s">
        <v>17</v>
      </c>
      <c r="P11" t="s">
        <v>2864</v>
      </c>
      <c r="Q11" t="s">
        <v>68</v>
      </c>
      <c r="R11" t="s">
        <v>69</v>
      </c>
      <c r="T11" t="s">
        <v>70</v>
      </c>
      <c r="U11" t="s">
        <v>71</v>
      </c>
      <c r="V11" t="s">
        <v>72</v>
      </c>
      <c r="W11" t="s">
        <v>73</v>
      </c>
      <c r="AF11" t="s">
        <v>14</v>
      </c>
      <c r="AG11">
        <v>6</v>
      </c>
    </row>
    <row r="12" spans="1:33" x14ac:dyDescent="0.2">
      <c r="E12" t="s">
        <v>17</v>
      </c>
      <c r="P12" t="s">
        <v>2865</v>
      </c>
      <c r="Q12" t="s">
        <v>74</v>
      </c>
      <c r="R12" t="s">
        <v>75</v>
      </c>
      <c r="T12" t="s">
        <v>76</v>
      </c>
      <c r="V12" t="s">
        <v>77</v>
      </c>
      <c r="W12" t="s">
        <v>78</v>
      </c>
    </row>
    <row r="13" spans="1:33" x14ac:dyDescent="0.2">
      <c r="J13" s="3"/>
      <c r="P13" t="s">
        <v>2866</v>
      </c>
      <c r="Q13" t="s">
        <v>79</v>
      </c>
      <c r="V13" t="s">
        <v>80</v>
      </c>
      <c r="W13" t="s">
        <v>81</v>
      </c>
      <c r="AF13" t="s">
        <v>25</v>
      </c>
      <c r="AG13">
        <v>70</v>
      </c>
    </row>
    <row r="14" spans="1:33" x14ac:dyDescent="0.2">
      <c r="A14" t="s">
        <v>1</v>
      </c>
      <c r="C14" t="s">
        <v>1</v>
      </c>
      <c r="P14" t="s">
        <v>2867</v>
      </c>
      <c r="Q14" t="s">
        <v>82</v>
      </c>
      <c r="W14" t="s">
        <v>83</v>
      </c>
      <c r="AF14" t="s">
        <v>19</v>
      </c>
      <c r="AG14">
        <v>10</v>
      </c>
    </row>
    <row r="15" spans="1:33" x14ac:dyDescent="0.2">
      <c r="A15" t="s">
        <v>7</v>
      </c>
      <c r="C15" t="s">
        <v>7</v>
      </c>
      <c r="D15" t="s">
        <v>2787</v>
      </c>
      <c r="P15" t="s">
        <v>2868</v>
      </c>
      <c r="Q15" t="s">
        <v>84</v>
      </c>
      <c r="AF15" t="s">
        <v>21</v>
      </c>
      <c r="AG15">
        <v>30</v>
      </c>
    </row>
    <row r="16" spans="1:33" x14ac:dyDescent="0.2">
      <c r="A16" t="s">
        <v>8</v>
      </c>
      <c r="B16" t="s">
        <v>3923</v>
      </c>
      <c r="C16" t="s">
        <v>8</v>
      </c>
      <c r="P16" t="s">
        <v>2869</v>
      </c>
      <c r="Q16" t="s">
        <v>85</v>
      </c>
      <c r="AF16" t="s">
        <v>23</v>
      </c>
      <c r="AG16">
        <v>50</v>
      </c>
    </row>
    <row r="17" spans="1:33" x14ac:dyDescent="0.2">
      <c r="A17" t="s">
        <v>9</v>
      </c>
      <c r="B17" t="s">
        <v>9</v>
      </c>
      <c r="C17" t="s">
        <v>9</v>
      </c>
      <c r="P17" t="s">
        <v>2870</v>
      </c>
      <c r="Q17" t="s">
        <v>86</v>
      </c>
      <c r="AF17" t="s">
        <v>24</v>
      </c>
      <c r="AG17">
        <v>60</v>
      </c>
    </row>
    <row r="18" spans="1:33" x14ac:dyDescent="0.2">
      <c r="A18" t="s">
        <v>10</v>
      </c>
      <c r="B18" t="s">
        <v>10</v>
      </c>
      <c r="C18" t="s">
        <v>10</v>
      </c>
      <c r="P18" t="s">
        <v>2871</v>
      </c>
      <c r="Q18" t="s">
        <v>2958</v>
      </c>
      <c r="AF18" t="s">
        <v>32</v>
      </c>
      <c r="AG18">
        <v>71</v>
      </c>
    </row>
    <row r="19" spans="1:33" x14ac:dyDescent="0.2">
      <c r="A19" t="s">
        <v>11</v>
      </c>
      <c r="B19" t="s">
        <v>11</v>
      </c>
      <c r="C19" t="s">
        <v>11</v>
      </c>
      <c r="P19" t="s">
        <v>2872</v>
      </c>
      <c r="Q19" t="s">
        <v>87</v>
      </c>
      <c r="AF19" t="s">
        <v>39</v>
      </c>
      <c r="AG19">
        <v>72</v>
      </c>
    </row>
    <row r="20" spans="1:33" x14ac:dyDescent="0.2">
      <c r="A20" t="s">
        <v>12</v>
      </c>
      <c r="B20" t="s">
        <v>12</v>
      </c>
      <c r="C20" t="s">
        <v>12</v>
      </c>
      <c r="P20" t="s">
        <v>2873</v>
      </c>
      <c r="Q20" t="s">
        <v>88</v>
      </c>
      <c r="AF20" t="s">
        <v>31</v>
      </c>
      <c r="AG20">
        <v>61</v>
      </c>
    </row>
    <row r="21" spans="1:33" x14ac:dyDescent="0.2">
      <c r="A21" t="s">
        <v>13</v>
      </c>
      <c r="B21" t="s">
        <v>13</v>
      </c>
      <c r="C21" t="s">
        <v>13</v>
      </c>
      <c r="P21" t="s">
        <v>2874</v>
      </c>
      <c r="Q21" t="s">
        <v>89</v>
      </c>
      <c r="AF21" t="s">
        <v>26</v>
      </c>
      <c r="AG21">
        <v>11</v>
      </c>
    </row>
    <row r="22" spans="1:33" x14ac:dyDescent="0.2">
      <c r="A22" t="s">
        <v>14</v>
      </c>
      <c r="B22" t="s">
        <v>14</v>
      </c>
      <c r="C22" t="s">
        <v>14</v>
      </c>
      <c r="P22" t="s">
        <v>2875</v>
      </c>
      <c r="Q22" t="s">
        <v>90</v>
      </c>
      <c r="AF22" t="s">
        <v>22</v>
      </c>
      <c r="AG22">
        <v>40</v>
      </c>
    </row>
    <row r="23" spans="1:33" x14ac:dyDescent="0.2">
      <c r="A23" t="s">
        <v>15</v>
      </c>
      <c r="B23" t="s">
        <v>15</v>
      </c>
      <c r="C23" t="s">
        <v>15</v>
      </c>
      <c r="P23" t="s">
        <v>2876</v>
      </c>
      <c r="Q23" t="s">
        <v>91</v>
      </c>
      <c r="AF23" t="s">
        <v>29</v>
      </c>
      <c r="AG23">
        <v>41</v>
      </c>
    </row>
    <row r="24" spans="1:33" x14ac:dyDescent="0.2">
      <c r="A24" t="s">
        <v>16</v>
      </c>
      <c r="B24" t="s">
        <v>16</v>
      </c>
      <c r="C24" t="s">
        <v>16</v>
      </c>
      <c r="P24" t="s">
        <v>2877</v>
      </c>
      <c r="Q24" t="s">
        <v>92</v>
      </c>
      <c r="AF24" t="s">
        <v>33</v>
      </c>
      <c r="AG24">
        <v>12</v>
      </c>
    </row>
    <row r="25" spans="1:33" x14ac:dyDescent="0.2">
      <c r="P25" t="s">
        <v>2878</v>
      </c>
      <c r="Q25" t="s">
        <v>93</v>
      </c>
      <c r="AF25" t="s">
        <v>28</v>
      </c>
      <c r="AG25">
        <v>31</v>
      </c>
    </row>
    <row r="26" spans="1:33" x14ac:dyDescent="0.2">
      <c r="P26" t="s">
        <v>2879</v>
      </c>
      <c r="AF26" t="s">
        <v>36</v>
      </c>
      <c r="AG26">
        <v>42</v>
      </c>
    </row>
    <row r="27" spans="1:33" x14ac:dyDescent="0.2">
      <c r="B27" t="s">
        <v>4</v>
      </c>
      <c r="C27" t="s">
        <v>2365</v>
      </c>
      <c r="D27" t="s">
        <v>94</v>
      </c>
      <c r="E27" t="s">
        <v>2366</v>
      </c>
      <c r="F27" t="s">
        <v>2395</v>
      </c>
      <c r="P27" t="s">
        <v>2880</v>
      </c>
      <c r="AF27" t="s">
        <v>40</v>
      </c>
      <c r="AG27">
        <v>13</v>
      </c>
    </row>
    <row r="28" spans="1:33" x14ac:dyDescent="0.2">
      <c r="B28" t="s">
        <v>18</v>
      </c>
      <c r="C28" t="s">
        <v>2367</v>
      </c>
      <c r="D28">
        <v>80992</v>
      </c>
      <c r="E28" t="s">
        <v>2368</v>
      </c>
      <c r="F28" s="9" t="s">
        <v>2396</v>
      </c>
      <c r="H28" t="s">
        <v>2830</v>
      </c>
      <c r="I28" t="s">
        <v>2831</v>
      </c>
      <c r="J28" t="s">
        <v>2598</v>
      </c>
      <c r="K28" t="s">
        <v>2599</v>
      </c>
      <c r="L28" t="str">
        <f t="shared" ref="L28:L92" si="0">B28</f>
        <v>BSJ Landesebene</v>
      </c>
      <c r="P28" t="s">
        <v>2881</v>
      </c>
      <c r="AF28" t="s">
        <v>20</v>
      </c>
      <c r="AG28">
        <v>20</v>
      </c>
    </row>
    <row r="29" spans="1:33" x14ac:dyDescent="0.2">
      <c r="B29" t="s">
        <v>2358</v>
      </c>
      <c r="C29" t="s">
        <v>2367</v>
      </c>
      <c r="D29">
        <v>80992</v>
      </c>
      <c r="E29" t="s">
        <v>2368</v>
      </c>
      <c r="F29" s="9" t="s">
        <v>2397</v>
      </c>
      <c r="H29" t="s">
        <v>2830</v>
      </c>
      <c r="I29" t="s">
        <v>2831</v>
      </c>
      <c r="J29" t="s">
        <v>2600</v>
      </c>
      <c r="K29" t="s">
        <v>2599</v>
      </c>
      <c r="L29" t="str">
        <f t="shared" si="0"/>
        <v>BSJ Oberbayern</v>
      </c>
      <c r="P29" t="s">
        <v>2882</v>
      </c>
      <c r="AF29" t="s">
        <v>27</v>
      </c>
      <c r="AG29">
        <v>21</v>
      </c>
    </row>
    <row r="30" spans="1:33" x14ac:dyDescent="0.2">
      <c r="B30" t="s">
        <v>2359</v>
      </c>
      <c r="C30" t="s">
        <v>2369</v>
      </c>
      <c r="D30">
        <v>84130</v>
      </c>
      <c r="E30" t="s">
        <v>453</v>
      </c>
      <c r="F30" s="9" t="s">
        <v>2996</v>
      </c>
      <c r="H30" t="s">
        <v>2830</v>
      </c>
      <c r="I30" t="s">
        <v>2831</v>
      </c>
      <c r="J30" t="s">
        <v>2601</v>
      </c>
      <c r="K30" t="s">
        <v>2602</v>
      </c>
      <c r="L30" t="str">
        <f t="shared" si="0"/>
        <v>BSJ Niederbayern</v>
      </c>
      <c r="P30" t="s">
        <v>2883</v>
      </c>
      <c r="AF30" t="s">
        <v>46</v>
      </c>
      <c r="AG30">
        <v>73</v>
      </c>
    </row>
    <row r="31" spans="1:33" x14ac:dyDescent="0.2">
      <c r="B31" t="s">
        <v>2360</v>
      </c>
      <c r="C31" t="s">
        <v>2370</v>
      </c>
      <c r="D31">
        <v>93049</v>
      </c>
      <c r="E31" t="s">
        <v>1591</v>
      </c>
      <c r="F31" s="9" t="s">
        <v>2997</v>
      </c>
      <c r="H31" t="s">
        <v>2830</v>
      </c>
      <c r="I31" t="s">
        <v>2831</v>
      </c>
      <c r="J31" t="s">
        <v>2603</v>
      </c>
      <c r="K31" t="s">
        <v>2604</v>
      </c>
      <c r="L31" t="str">
        <f t="shared" si="0"/>
        <v>BSJ Oberpfalz</v>
      </c>
      <c r="P31" t="s">
        <v>2884</v>
      </c>
      <c r="AF31" t="s">
        <v>53</v>
      </c>
      <c r="AG31">
        <v>74</v>
      </c>
    </row>
    <row r="32" spans="1:33" x14ac:dyDescent="0.2">
      <c r="B32" t="s">
        <v>2361</v>
      </c>
      <c r="C32" t="s">
        <v>2371</v>
      </c>
      <c r="D32">
        <v>95448</v>
      </c>
      <c r="E32" t="s">
        <v>1908</v>
      </c>
      <c r="F32" s="9" t="s">
        <v>2998</v>
      </c>
      <c r="H32" t="s">
        <v>2830</v>
      </c>
      <c r="I32" t="s">
        <v>2831</v>
      </c>
      <c r="J32" t="s">
        <v>2605</v>
      </c>
      <c r="K32" t="s">
        <v>2606</v>
      </c>
      <c r="L32" t="str">
        <f t="shared" si="0"/>
        <v>BSJ Oberfranken</v>
      </c>
      <c r="P32" t="s">
        <v>2885</v>
      </c>
      <c r="AF32" t="s">
        <v>47</v>
      </c>
      <c r="AG32">
        <v>14</v>
      </c>
    </row>
    <row r="33" spans="2:33" x14ac:dyDescent="0.2">
      <c r="B33" t="s">
        <v>2362</v>
      </c>
      <c r="C33" t="s">
        <v>2372</v>
      </c>
      <c r="D33">
        <v>90478</v>
      </c>
      <c r="E33" t="s">
        <v>2373</v>
      </c>
      <c r="F33" s="9" t="s">
        <v>2999</v>
      </c>
      <c r="H33" t="s">
        <v>2830</v>
      </c>
      <c r="I33" t="s">
        <v>2831</v>
      </c>
      <c r="J33" t="s">
        <v>2607</v>
      </c>
      <c r="K33" t="s">
        <v>2608</v>
      </c>
      <c r="L33" t="str">
        <f t="shared" si="0"/>
        <v>BSJ Mittelfranken</v>
      </c>
      <c r="P33" t="s">
        <v>2886</v>
      </c>
      <c r="AF33" t="s">
        <v>54</v>
      </c>
      <c r="AG33">
        <v>15</v>
      </c>
    </row>
    <row r="34" spans="2:33" x14ac:dyDescent="0.2">
      <c r="B34" t="s">
        <v>2363</v>
      </c>
      <c r="C34" t="s">
        <v>2374</v>
      </c>
      <c r="D34">
        <v>97072</v>
      </c>
      <c r="E34" t="s">
        <v>2072</v>
      </c>
      <c r="F34" s="9" t="s">
        <v>3981</v>
      </c>
      <c r="H34" t="s">
        <v>2830</v>
      </c>
      <c r="I34" t="s">
        <v>2831</v>
      </c>
      <c r="J34" t="s">
        <v>2609</v>
      </c>
      <c r="K34" t="s">
        <v>2610</v>
      </c>
      <c r="L34" t="str">
        <f t="shared" si="0"/>
        <v>BSJ Unterfranken</v>
      </c>
      <c r="P34" t="s">
        <v>2887</v>
      </c>
      <c r="AF34" t="s">
        <v>61</v>
      </c>
      <c r="AG34">
        <v>16</v>
      </c>
    </row>
    <row r="35" spans="2:33" x14ac:dyDescent="0.2">
      <c r="B35" t="s">
        <v>2364</v>
      </c>
      <c r="C35" t="s">
        <v>2375</v>
      </c>
      <c r="D35">
        <v>86159</v>
      </c>
      <c r="E35" t="s">
        <v>2376</v>
      </c>
      <c r="F35" s="9" t="s">
        <v>2398</v>
      </c>
      <c r="H35" t="s">
        <v>2830</v>
      </c>
      <c r="I35" t="s">
        <v>2831</v>
      </c>
      <c r="J35" t="s">
        <v>2611</v>
      </c>
      <c r="K35" t="s">
        <v>2612</v>
      </c>
      <c r="L35" t="str">
        <f t="shared" si="0"/>
        <v>BSJ Schwaben</v>
      </c>
      <c r="P35" t="s">
        <v>2888</v>
      </c>
      <c r="AF35" t="s">
        <v>30</v>
      </c>
      <c r="AG35">
        <v>51</v>
      </c>
    </row>
    <row r="36" spans="2:33" x14ac:dyDescent="0.2">
      <c r="B36" t="s">
        <v>2857</v>
      </c>
      <c r="C36" t="s">
        <v>2367</v>
      </c>
      <c r="D36">
        <v>80992</v>
      </c>
      <c r="E36" t="s">
        <v>2368</v>
      </c>
      <c r="F36" s="9" t="s">
        <v>2889</v>
      </c>
      <c r="L36" t="str">
        <f t="shared" si="0"/>
        <v>American Football Verband Bayern - Jugendleitung</v>
      </c>
      <c r="P36" t="s">
        <v>2890</v>
      </c>
      <c r="AF36" t="s">
        <v>43</v>
      </c>
      <c r="AG36">
        <v>43</v>
      </c>
    </row>
    <row r="37" spans="2:33" x14ac:dyDescent="0.2">
      <c r="B37" t="s">
        <v>2858</v>
      </c>
      <c r="C37" t="s">
        <v>3983</v>
      </c>
      <c r="D37">
        <v>96106</v>
      </c>
      <c r="E37" t="s">
        <v>1975</v>
      </c>
      <c r="F37" s="9" t="s">
        <v>2422</v>
      </c>
      <c r="L37" t="str">
        <f t="shared" si="0"/>
        <v>Bayer. Amateur Kickbox Union e.V. - Jugendleitung</v>
      </c>
      <c r="P37" t="s">
        <v>2891</v>
      </c>
      <c r="AF37" t="s">
        <v>68</v>
      </c>
      <c r="AG37">
        <v>17</v>
      </c>
    </row>
    <row r="38" spans="2:33" x14ac:dyDescent="0.2">
      <c r="B38" t="s">
        <v>2859</v>
      </c>
      <c r="C38" t="s">
        <v>3984</v>
      </c>
      <c r="D38">
        <v>82438</v>
      </c>
      <c r="E38" t="s">
        <v>270</v>
      </c>
      <c r="F38" s="9" t="s">
        <v>2438</v>
      </c>
      <c r="L38" t="str">
        <f t="shared" si="0"/>
        <v>Bayer. Taekwondo Union - Jugendleitung</v>
      </c>
      <c r="P38" t="s">
        <v>2892</v>
      </c>
      <c r="AF38" t="s">
        <v>34</v>
      </c>
      <c r="AG38">
        <v>22</v>
      </c>
    </row>
    <row r="39" spans="2:33" x14ac:dyDescent="0.2">
      <c r="B39" t="s">
        <v>2860</v>
      </c>
      <c r="C39" t="s">
        <v>3985</v>
      </c>
      <c r="D39">
        <v>91781</v>
      </c>
      <c r="E39" t="s">
        <v>3986</v>
      </c>
      <c r="F39" s="9" t="s">
        <v>2406</v>
      </c>
      <c r="L39" t="str">
        <f t="shared" si="0"/>
        <v>Bayer. Amateur-Box-Verband - Jugendleitung</v>
      </c>
      <c r="P39" t="s">
        <v>2893</v>
      </c>
      <c r="AF39" t="s">
        <v>74</v>
      </c>
      <c r="AG39">
        <v>18</v>
      </c>
    </row>
    <row r="40" spans="2:33" x14ac:dyDescent="0.2">
      <c r="B40" t="s">
        <v>2861</v>
      </c>
      <c r="C40" t="s">
        <v>2367</v>
      </c>
      <c r="D40">
        <v>80992</v>
      </c>
      <c r="E40" t="s">
        <v>2368</v>
      </c>
      <c r="F40" s="9" t="s">
        <v>2400</v>
      </c>
      <c r="L40" t="str">
        <f t="shared" si="0"/>
        <v>Bayer. Badminton-Verband - Jugendleitung</v>
      </c>
      <c r="P40" t="s">
        <v>2894</v>
      </c>
      <c r="AF40" t="s">
        <v>37</v>
      </c>
      <c r="AG40">
        <v>52</v>
      </c>
    </row>
    <row r="41" spans="2:33" x14ac:dyDescent="0.2">
      <c r="B41" t="s">
        <v>2862</v>
      </c>
      <c r="C41" t="s">
        <v>2377</v>
      </c>
      <c r="D41">
        <v>93055</v>
      </c>
      <c r="E41" t="s">
        <v>1591</v>
      </c>
      <c r="F41" s="9" t="s">
        <v>2401</v>
      </c>
      <c r="L41" t="str">
        <f t="shared" si="0"/>
        <v>Bayer. Baseball- und Softballverband - Jugendleitung</v>
      </c>
      <c r="P41" t="s">
        <v>2895</v>
      </c>
      <c r="AF41" t="s">
        <v>79</v>
      </c>
      <c r="AG41">
        <v>19</v>
      </c>
    </row>
    <row r="42" spans="2:33" x14ac:dyDescent="0.2">
      <c r="B42" t="s">
        <v>2863</v>
      </c>
      <c r="C42" t="s">
        <v>2367</v>
      </c>
      <c r="D42">
        <v>80992</v>
      </c>
      <c r="E42" t="s">
        <v>2368</v>
      </c>
      <c r="F42" s="9" t="s">
        <v>2402</v>
      </c>
      <c r="L42" t="str">
        <f t="shared" si="0"/>
        <v>Bayer. Basketball-Verband - Jugendleitung</v>
      </c>
      <c r="P42" t="s">
        <v>2896</v>
      </c>
      <c r="AF42" t="s">
        <v>60</v>
      </c>
      <c r="AG42">
        <v>75</v>
      </c>
    </row>
    <row r="43" spans="2:33" x14ac:dyDescent="0.2">
      <c r="B43" t="s">
        <v>2864</v>
      </c>
      <c r="C43" t="s">
        <v>3987</v>
      </c>
      <c r="D43">
        <v>84048</v>
      </c>
      <c r="E43" t="s">
        <v>427</v>
      </c>
      <c r="F43" s="9" t="s">
        <v>2405</v>
      </c>
      <c r="L43" t="str">
        <f t="shared" si="0"/>
        <v>Bayer. Billard-Verband - Jugendleitung</v>
      </c>
      <c r="P43" t="s">
        <v>2897</v>
      </c>
      <c r="AF43" t="s">
        <v>38</v>
      </c>
      <c r="AG43">
        <v>62</v>
      </c>
    </row>
    <row r="44" spans="2:33" x14ac:dyDescent="0.2">
      <c r="B44" t="s">
        <v>2865</v>
      </c>
      <c r="C44" t="s">
        <v>2379</v>
      </c>
      <c r="D44">
        <v>83471</v>
      </c>
      <c r="E44" t="s">
        <v>3988</v>
      </c>
      <c r="F44" s="9" t="s">
        <v>2898</v>
      </c>
      <c r="L44" t="str">
        <f t="shared" si="0"/>
        <v>Bayer. Bob- und Schlittensportverband - Jugendleitung</v>
      </c>
      <c r="P44" t="s">
        <v>2899</v>
      </c>
      <c r="AF44" t="s">
        <v>50</v>
      </c>
      <c r="AG44">
        <v>44</v>
      </c>
    </row>
    <row r="45" spans="2:33" x14ac:dyDescent="0.2">
      <c r="B45" t="s">
        <v>2866</v>
      </c>
      <c r="C45" t="s">
        <v>3989</v>
      </c>
      <c r="D45">
        <v>85402</v>
      </c>
      <c r="E45" t="s">
        <v>633</v>
      </c>
      <c r="F45" s="9" t="s">
        <v>2901</v>
      </c>
      <c r="L45" t="str">
        <f t="shared" si="0"/>
        <v>Bayer. Cricket Verband e.V. - Jugendleitung</v>
      </c>
      <c r="P45" t="s">
        <v>2902</v>
      </c>
      <c r="AF45" t="s">
        <v>82</v>
      </c>
      <c r="AG45">
        <v>200</v>
      </c>
    </row>
    <row r="46" spans="2:33" x14ac:dyDescent="0.2">
      <c r="B46" t="s">
        <v>2867</v>
      </c>
      <c r="C46" t="s">
        <v>2381</v>
      </c>
      <c r="D46">
        <v>84174</v>
      </c>
      <c r="E46" t="s">
        <v>2382</v>
      </c>
      <c r="F46" s="9" t="s">
        <v>2408</v>
      </c>
      <c r="L46" t="str">
        <f t="shared" si="0"/>
        <v>Bayer. Dart-Verband - Jugendleitung</v>
      </c>
      <c r="P46" t="s">
        <v>2903</v>
      </c>
      <c r="AF46" t="s">
        <v>41</v>
      </c>
      <c r="AG46">
        <v>23</v>
      </c>
    </row>
    <row r="47" spans="2:33" x14ac:dyDescent="0.2">
      <c r="B47" t="s">
        <v>2868</v>
      </c>
      <c r="C47" t="s">
        <v>2367</v>
      </c>
      <c r="D47">
        <v>80992</v>
      </c>
      <c r="E47" t="s">
        <v>2368</v>
      </c>
      <c r="F47" t="s">
        <v>2410</v>
      </c>
      <c r="L47" t="str">
        <f t="shared" si="0"/>
        <v>Bayer. Eissport-Verband - Jugendleitung</v>
      </c>
      <c r="P47" t="s">
        <v>2904</v>
      </c>
      <c r="AF47" t="s">
        <v>45</v>
      </c>
      <c r="AG47">
        <v>63</v>
      </c>
    </row>
    <row r="48" spans="2:33" x14ac:dyDescent="0.2">
      <c r="B48" t="s">
        <v>2869</v>
      </c>
      <c r="C48" t="s">
        <v>3990</v>
      </c>
      <c r="D48">
        <v>97072</v>
      </c>
      <c r="E48" t="s">
        <v>2072</v>
      </c>
      <c r="F48" s="9" t="s">
        <v>2411</v>
      </c>
      <c r="L48" t="str">
        <f t="shared" si="0"/>
        <v>Bayer. Fechterverband - Jugendleitung</v>
      </c>
      <c r="P48" t="s">
        <v>2905</v>
      </c>
      <c r="AF48" t="s">
        <v>57</v>
      </c>
      <c r="AG48">
        <v>45</v>
      </c>
    </row>
    <row r="49" spans="2:33" x14ac:dyDescent="0.2">
      <c r="B49" t="s">
        <v>2870</v>
      </c>
      <c r="C49" t="s">
        <v>3991</v>
      </c>
      <c r="D49">
        <v>80333</v>
      </c>
      <c r="E49" t="s">
        <v>2368</v>
      </c>
      <c r="F49" s="9" t="s">
        <v>2412</v>
      </c>
      <c r="L49" t="str">
        <f t="shared" si="0"/>
        <v>Bayer. Fußball-Verband - Jugendleitung</v>
      </c>
      <c r="P49" t="s">
        <v>2907</v>
      </c>
      <c r="AF49" t="s">
        <v>64</v>
      </c>
      <c r="AG49">
        <v>46</v>
      </c>
    </row>
    <row r="50" spans="2:33" x14ac:dyDescent="0.2">
      <c r="B50" t="s">
        <v>2871</v>
      </c>
      <c r="C50" t="s">
        <v>3992</v>
      </c>
      <c r="D50">
        <v>86316</v>
      </c>
      <c r="E50" t="s">
        <v>2384</v>
      </c>
      <c r="F50" s="9" t="s">
        <v>2413</v>
      </c>
      <c r="L50" t="str">
        <f t="shared" si="0"/>
        <v>Bayer. Gehörlosen-Sportverband - Jugendleitung</v>
      </c>
      <c r="P50" t="s">
        <v>2908</v>
      </c>
      <c r="AF50" t="s">
        <v>18</v>
      </c>
      <c r="AG50">
        <v>0</v>
      </c>
    </row>
    <row r="51" spans="2:33" x14ac:dyDescent="0.2">
      <c r="B51" t="s">
        <v>2909</v>
      </c>
      <c r="C51" t="s">
        <v>2367</v>
      </c>
      <c r="D51">
        <v>80992</v>
      </c>
      <c r="E51" t="s">
        <v>2368</v>
      </c>
      <c r="F51" s="9" t="s">
        <v>2414</v>
      </c>
      <c r="L51" t="str">
        <f t="shared" si="0"/>
        <v>Bayer. Gewichtheber- u. Kraftsport-Verb. - Jugendleitung</v>
      </c>
      <c r="P51" t="s">
        <v>2910</v>
      </c>
      <c r="AF51" t="s">
        <v>84</v>
      </c>
      <c r="AG51">
        <v>201</v>
      </c>
    </row>
    <row r="52" spans="2:33" x14ac:dyDescent="0.2">
      <c r="B52" t="s">
        <v>2873</v>
      </c>
      <c r="C52" t="s">
        <v>2367</v>
      </c>
      <c r="D52">
        <v>80992</v>
      </c>
      <c r="E52" t="s">
        <v>2368</v>
      </c>
      <c r="F52" s="9" t="s">
        <v>2415</v>
      </c>
      <c r="L52" t="str">
        <f t="shared" si="0"/>
        <v>Bayer. Golfverband - Jugendleitung</v>
      </c>
      <c r="P52" t="s">
        <v>2911</v>
      </c>
      <c r="AF52" t="s">
        <v>48</v>
      </c>
      <c r="AG52">
        <v>24</v>
      </c>
    </row>
    <row r="53" spans="2:33" x14ac:dyDescent="0.2">
      <c r="B53" t="s">
        <v>2874</v>
      </c>
      <c r="C53" t="s">
        <v>2367</v>
      </c>
      <c r="D53">
        <v>80992</v>
      </c>
      <c r="E53" t="s">
        <v>2368</v>
      </c>
      <c r="F53" s="9" t="s">
        <v>2416</v>
      </c>
      <c r="L53" t="str">
        <f t="shared" si="0"/>
        <v>Bayer. Handball-Verband - Jugendleitung</v>
      </c>
      <c r="P53" t="s">
        <v>2912</v>
      </c>
      <c r="AF53" t="s">
        <v>70</v>
      </c>
      <c r="AG53">
        <v>47</v>
      </c>
    </row>
    <row r="54" spans="2:33" x14ac:dyDescent="0.2">
      <c r="B54" t="s">
        <v>2875</v>
      </c>
      <c r="C54" t="s">
        <v>2367</v>
      </c>
      <c r="D54">
        <v>80992</v>
      </c>
      <c r="E54" t="s">
        <v>2368</v>
      </c>
      <c r="F54" s="9" t="s">
        <v>2417</v>
      </c>
      <c r="L54" t="str">
        <f t="shared" si="0"/>
        <v>Bayer. Hockey-Verband - Jugendleitung</v>
      </c>
      <c r="P54" t="s">
        <v>2913</v>
      </c>
      <c r="AF54" t="s">
        <v>67</v>
      </c>
      <c r="AG54">
        <v>76</v>
      </c>
    </row>
    <row r="55" spans="2:33" x14ac:dyDescent="0.2">
      <c r="B55" t="s">
        <v>2876</v>
      </c>
      <c r="C55" t="s">
        <v>3993</v>
      </c>
      <c r="D55">
        <v>81377</v>
      </c>
      <c r="E55" t="s">
        <v>2368</v>
      </c>
      <c r="F55" s="9" t="s">
        <v>2418</v>
      </c>
      <c r="L55" t="str">
        <f t="shared" si="0"/>
        <v>Bayer. Judo-Verband - Jugendleitung</v>
      </c>
      <c r="P55" t="s">
        <v>2914</v>
      </c>
      <c r="AF55" t="s">
        <v>52</v>
      </c>
      <c r="AG55">
        <v>64</v>
      </c>
    </row>
    <row r="56" spans="2:33" x14ac:dyDescent="0.2">
      <c r="B56" t="s">
        <v>2877</v>
      </c>
      <c r="C56" t="s">
        <v>2367</v>
      </c>
      <c r="D56">
        <v>80992</v>
      </c>
      <c r="E56" t="s">
        <v>2368</v>
      </c>
      <c r="F56" s="9" t="s">
        <v>2420</v>
      </c>
      <c r="L56" t="str">
        <f t="shared" si="0"/>
        <v>Bayer. Kanu-Verband - Jugendleitung</v>
      </c>
      <c r="P56" t="s">
        <v>2915</v>
      </c>
      <c r="AF56" t="s">
        <v>2362</v>
      </c>
      <c r="AG56">
        <v>5</v>
      </c>
    </row>
    <row r="57" spans="2:33" x14ac:dyDescent="0.2">
      <c r="B57" t="s">
        <v>2878</v>
      </c>
      <c r="C57" t="s">
        <v>2367</v>
      </c>
      <c r="D57">
        <v>80992</v>
      </c>
      <c r="E57" t="s">
        <v>2368</v>
      </c>
      <c r="F57" s="9" t="s">
        <v>2421</v>
      </c>
      <c r="L57" t="str">
        <f t="shared" si="0"/>
        <v>Bayer. Karate Bund - Jugendleitung</v>
      </c>
      <c r="P57" t="s">
        <v>2916</v>
      </c>
      <c r="AF57" t="s">
        <v>85</v>
      </c>
      <c r="AG57">
        <v>202</v>
      </c>
    </row>
    <row r="58" spans="2:33" x14ac:dyDescent="0.2">
      <c r="B58" t="s">
        <v>2879</v>
      </c>
      <c r="C58" t="s">
        <v>3994</v>
      </c>
      <c r="D58">
        <v>97209</v>
      </c>
      <c r="E58" t="s">
        <v>2075</v>
      </c>
      <c r="F58" s="9" t="s">
        <v>2440</v>
      </c>
      <c r="L58" t="str">
        <f t="shared" si="0"/>
        <v>Bayer. Landestauchsportverband - Jugendleitung</v>
      </c>
      <c r="P58" t="s">
        <v>2917</v>
      </c>
      <c r="AF58" t="s">
        <v>59</v>
      </c>
      <c r="AG58">
        <v>65</v>
      </c>
    </row>
    <row r="59" spans="2:33" x14ac:dyDescent="0.2">
      <c r="B59" t="s">
        <v>2918</v>
      </c>
      <c r="C59" t="s">
        <v>2919</v>
      </c>
      <c r="D59">
        <v>90453</v>
      </c>
      <c r="E59" t="s">
        <v>2373</v>
      </c>
      <c r="F59" s="9" t="s">
        <v>2920</v>
      </c>
      <c r="L59" t="str">
        <f t="shared" si="0"/>
        <v>Bayer. Landesverb. f. Modernen Fünfkampf - Jugendleitung</v>
      </c>
      <c r="P59" t="s">
        <v>2921</v>
      </c>
      <c r="AF59" t="s">
        <v>2958</v>
      </c>
      <c r="AG59">
        <v>204</v>
      </c>
    </row>
    <row r="60" spans="2:33" x14ac:dyDescent="0.2">
      <c r="B60" t="s">
        <v>2881</v>
      </c>
      <c r="C60" t="s">
        <v>2367</v>
      </c>
      <c r="D60">
        <v>80992</v>
      </c>
      <c r="E60" t="s">
        <v>2368</v>
      </c>
      <c r="F60" s="9" t="s">
        <v>2423</v>
      </c>
      <c r="L60" t="str">
        <f t="shared" si="0"/>
        <v>Bayer. Leichtathletik-Verband - Jugendleitung</v>
      </c>
      <c r="P60" t="s">
        <v>3982</v>
      </c>
      <c r="AF60" t="s">
        <v>3007</v>
      </c>
      <c r="AG60">
        <v>204</v>
      </c>
    </row>
    <row r="61" spans="2:33" x14ac:dyDescent="0.2">
      <c r="B61" t="s">
        <v>2882</v>
      </c>
      <c r="C61" t="s">
        <v>3995</v>
      </c>
      <c r="D61">
        <v>87459</v>
      </c>
      <c r="E61" t="s">
        <v>927</v>
      </c>
      <c r="F61" s="9" t="s">
        <v>2425</v>
      </c>
      <c r="L61" t="str">
        <f t="shared" si="0"/>
        <v>Bayer. Minigolfsport Verband - Jugendleitung</v>
      </c>
      <c r="AF61" t="s">
        <v>86</v>
      </c>
      <c r="AG61">
        <v>203</v>
      </c>
    </row>
    <row r="62" spans="2:33" x14ac:dyDescent="0.2">
      <c r="B62" t="s">
        <v>2883</v>
      </c>
      <c r="C62" t="s">
        <v>2922</v>
      </c>
      <c r="D62">
        <v>80339</v>
      </c>
      <c r="E62" t="s">
        <v>2368</v>
      </c>
      <c r="F62" s="9" t="s">
        <v>2426</v>
      </c>
      <c r="L62" t="str">
        <f t="shared" si="0"/>
        <v>Bayer. Motorsport-Verband - Jugendleitung</v>
      </c>
      <c r="AF62" t="s">
        <v>87</v>
      </c>
      <c r="AG62">
        <v>205</v>
      </c>
    </row>
    <row r="63" spans="2:33" x14ac:dyDescent="0.2">
      <c r="B63" t="s">
        <v>2884</v>
      </c>
      <c r="C63" t="s">
        <v>3996</v>
      </c>
      <c r="D63">
        <v>97509</v>
      </c>
      <c r="E63" t="s">
        <v>2195</v>
      </c>
      <c r="F63" s="9" t="s">
        <v>2427</v>
      </c>
      <c r="L63" t="str">
        <f t="shared" si="0"/>
        <v>Bayer. Motoryacht-Verband - Jugendleitung</v>
      </c>
      <c r="AF63" t="s">
        <v>2359</v>
      </c>
      <c r="AG63">
        <v>2</v>
      </c>
    </row>
    <row r="64" spans="2:33" x14ac:dyDescent="0.2">
      <c r="B64" t="s">
        <v>2885</v>
      </c>
      <c r="C64" t="s">
        <v>2367</v>
      </c>
      <c r="D64">
        <v>80992</v>
      </c>
      <c r="E64" t="s">
        <v>2368</v>
      </c>
      <c r="F64" s="9" t="s">
        <v>2428</v>
      </c>
      <c r="L64" t="str">
        <f t="shared" si="0"/>
        <v>Bayer. Radsportverband e.V. - Jugendleitung</v>
      </c>
      <c r="AF64" t="s">
        <v>88</v>
      </c>
      <c r="AG64">
        <v>206</v>
      </c>
    </row>
    <row r="65" spans="2:33" x14ac:dyDescent="0.2">
      <c r="B65" t="s">
        <v>2923</v>
      </c>
      <c r="C65" t="s">
        <v>3997</v>
      </c>
      <c r="D65">
        <v>94469</v>
      </c>
      <c r="E65" t="s">
        <v>1806</v>
      </c>
      <c r="F65" s="9" t="s">
        <v>2429</v>
      </c>
      <c r="L65" t="str">
        <f t="shared" si="0"/>
        <v>Bayer. Rasenkraftsport- u. Tauzieh-Verband - Jugendleitung</v>
      </c>
      <c r="AF65" t="s">
        <v>35</v>
      </c>
      <c r="AG65">
        <v>32</v>
      </c>
    </row>
    <row r="66" spans="2:33" x14ac:dyDescent="0.2">
      <c r="B66" t="s">
        <v>2887</v>
      </c>
      <c r="C66" t="s">
        <v>3998</v>
      </c>
      <c r="D66">
        <v>81929</v>
      </c>
      <c r="E66" t="s">
        <v>2368</v>
      </c>
      <c r="F66" s="9" t="s">
        <v>2430</v>
      </c>
      <c r="L66" t="str">
        <f t="shared" si="0"/>
        <v>Bayer. Reit- und Fahrverband - Jugendleitung</v>
      </c>
      <c r="AF66" t="s">
        <v>44</v>
      </c>
      <c r="AG66">
        <v>53</v>
      </c>
    </row>
    <row r="67" spans="2:33" x14ac:dyDescent="0.2">
      <c r="B67" t="s">
        <v>2888</v>
      </c>
      <c r="C67" t="s">
        <v>2367</v>
      </c>
      <c r="D67">
        <v>80992</v>
      </c>
      <c r="E67" t="s">
        <v>2368</v>
      </c>
      <c r="F67" s="9" t="s">
        <v>2431</v>
      </c>
      <c r="L67" t="str">
        <f t="shared" si="0"/>
        <v>Bayer. Ringerverband - Jugendleitung</v>
      </c>
      <c r="AF67" t="s">
        <v>73</v>
      </c>
      <c r="AG67">
        <v>77</v>
      </c>
    </row>
    <row r="68" spans="2:33" x14ac:dyDescent="0.2">
      <c r="B68" t="s">
        <v>2890</v>
      </c>
      <c r="C68" t="s">
        <v>2367</v>
      </c>
      <c r="D68">
        <v>80992</v>
      </c>
      <c r="E68" t="s">
        <v>2368</v>
      </c>
      <c r="F68" s="9" t="s">
        <v>2432</v>
      </c>
      <c r="L68" t="str">
        <f t="shared" si="0"/>
        <v>Bayer. Rollsport- und Inline-Verband - Jugendleitung</v>
      </c>
      <c r="AF68" t="s">
        <v>51</v>
      </c>
      <c r="AG68">
        <v>54</v>
      </c>
    </row>
    <row r="69" spans="2:33" x14ac:dyDescent="0.2">
      <c r="B69" t="s">
        <v>2891</v>
      </c>
      <c r="C69" t="s">
        <v>2367</v>
      </c>
      <c r="D69">
        <v>80992</v>
      </c>
      <c r="E69" t="s">
        <v>2368</v>
      </c>
      <c r="F69" s="9" t="s">
        <v>2433</v>
      </c>
      <c r="L69" t="str">
        <f t="shared" si="0"/>
        <v>Bayer. Ruderverband - Jugendleitung</v>
      </c>
      <c r="AF69" t="s">
        <v>58</v>
      </c>
      <c r="AG69">
        <v>55</v>
      </c>
    </row>
    <row r="70" spans="2:33" x14ac:dyDescent="0.2">
      <c r="B70" t="s">
        <v>2892</v>
      </c>
      <c r="C70" t="s">
        <v>3999</v>
      </c>
      <c r="D70">
        <v>96450</v>
      </c>
      <c r="E70" t="s">
        <v>2062</v>
      </c>
      <c r="F70" s="9" t="s">
        <v>2925</v>
      </c>
      <c r="L70" t="str">
        <f t="shared" si="0"/>
        <v>Bayer. Schachbund - Jugendleitung</v>
      </c>
      <c r="AF70" t="s">
        <v>2358</v>
      </c>
      <c r="AG70">
        <v>1</v>
      </c>
    </row>
    <row r="71" spans="2:33" x14ac:dyDescent="0.2">
      <c r="B71" t="s">
        <v>2893</v>
      </c>
      <c r="C71" t="s">
        <v>2367</v>
      </c>
      <c r="D71">
        <v>80992</v>
      </c>
      <c r="E71" t="s">
        <v>2368</v>
      </c>
      <c r="F71" s="9" t="s">
        <v>2926</v>
      </c>
      <c r="L71" t="str">
        <f t="shared" si="0"/>
        <v>Bayer. Schwimmverband - Jugendleitung</v>
      </c>
      <c r="R71" t="s">
        <v>2613</v>
      </c>
      <c r="AF71" t="s">
        <v>78</v>
      </c>
      <c r="AG71">
        <v>78</v>
      </c>
    </row>
    <row r="72" spans="2:33" x14ac:dyDescent="0.2">
      <c r="B72" t="s">
        <v>2894</v>
      </c>
      <c r="C72" t="s">
        <v>2367</v>
      </c>
      <c r="D72">
        <v>80992</v>
      </c>
      <c r="E72" t="s">
        <v>2368</v>
      </c>
      <c r="F72" s="9" t="s">
        <v>2434</v>
      </c>
      <c r="L72" t="str">
        <f t="shared" si="0"/>
        <v>Bayer. Seglerverband - Jugendleitung</v>
      </c>
      <c r="R72" t="s">
        <v>2456</v>
      </c>
      <c r="AA72" t="s">
        <v>2614</v>
      </c>
      <c r="AF72" t="s">
        <v>2361</v>
      </c>
      <c r="AG72">
        <v>4</v>
      </c>
    </row>
    <row r="73" spans="2:33" x14ac:dyDescent="0.2">
      <c r="B73" t="s">
        <v>2895</v>
      </c>
      <c r="C73" t="s">
        <v>4000</v>
      </c>
      <c r="D73">
        <v>80805</v>
      </c>
      <c r="E73" t="s">
        <v>2368</v>
      </c>
      <c r="F73" s="9" t="s">
        <v>2435</v>
      </c>
      <c r="L73" t="str">
        <f t="shared" si="0"/>
        <v>Bayer. Skibob-Verband - Jugendleitung</v>
      </c>
      <c r="R73" t="s">
        <v>2457</v>
      </c>
      <c r="AF73" t="s">
        <v>2360</v>
      </c>
      <c r="AG73">
        <v>3</v>
      </c>
    </row>
    <row r="74" spans="2:33" x14ac:dyDescent="0.2">
      <c r="B74" t="s">
        <v>2896</v>
      </c>
      <c r="C74" t="s">
        <v>2367</v>
      </c>
      <c r="D74">
        <v>80992</v>
      </c>
      <c r="E74" t="s">
        <v>2368</v>
      </c>
      <c r="F74" s="9" t="s">
        <v>2436</v>
      </c>
      <c r="L74" t="str">
        <f t="shared" si="0"/>
        <v>Bayer. Skiverband - Jugendleitung</v>
      </c>
      <c r="R74" t="s">
        <v>2459</v>
      </c>
      <c r="AF74" t="s">
        <v>81</v>
      </c>
      <c r="AG74">
        <v>79</v>
      </c>
    </row>
    <row r="75" spans="2:33" x14ac:dyDescent="0.2">
      <c r="B75" t="s">
        <v>2927</v>
      </c>
      <c r="C75" t="s">
        <v>2392</v>
      </c>
      <c r="D75">
        <v>91207</v>
      </c>
      <c r="E75" t="s">
        <v>4001</v>
      </c>
      <c r="F75" s="9" t="s">
        <v>2928</v>
      </c>
      <c r="L75" t="str">
        <f t="shared" si="0"/>
        <v>Bayer. Sportkegler- u. Bowling Verband - Jugendleitung</v>
      </c>
      <c r="R75" t="s">
        <v>2460</v>
      </c>
      <c r="AA75" t="s">
        <v>2615</v>
      </c>
      <c r="AB75" t="s">
        <v>2616</v>
      </c>
      <c r="AC75" t="s">
        <v>2617</v>
      </c>
      <c r="AF75" t="s">
        <v>55</v>
      </c>
      <c r="AG75">
        <v>25</v>
      </c>
    </row>
    <row r="76" spans="2:33" x14ac:dyDescent="0.2">
      <c r="B76" t="s">
        <v>2899</v>
      </c>
      <c r="C76" t="s">
        <v>4002</v>
      </c>
      <c r="D76">
        <v>82041</v>
      </c>
      <c r="E76" t="s">
        <v>190</v>
      </c>
      <c r="F76" s="9" t="s">
        <v>2441</v>
      </c>
      <c r="L76" t="str">
        <f t="shared" si="0"/>
        <v>Bayer. Tennis-Verband - Jugendleitung</v>
      </c>
      <c r="R76" t="s">
        <v>2461</v>
      </c>
      <c r="AA76" t="s">
        <v>2618</v>
      </c>
      <c r="AB76" t="s">
        <v>2794</v>
      </c>
      <c r="AC76" t="s">
        <v>2795</v>
      </c>
      <c r="AF76" t="s">
        <v>89</v>
      </c>
      <c r="AG76">
        <v>207</v>
      </c>
    </row>
    <row r="77" spans="2:33" x14ac:dyDescent="0.2">
      <c r="B77" t="s">
        <v>2902</v>
      </c>
      <c r="C77" t="s">
        <v>2367</v>
      </c>
      <c r="D77">
        <v>80992</v>
      </c>
      <c r="E77" t="s">
        <v>2368</v>
      </c>
      <c r="F77" s="9" t="s">
        <v>2442</v>
      </c>
      <c r="L77" t="str">
        <f t="shared" si="0"/>
        <v>Bayer. Tischtennis-Verband - Jugendleitung</v>
      </c>
      <c r="AA77" t="s">
        <v>2619</v>
      </c>
      <c r="AB77" t="s">
        <v>2796</v>
      </c>
      <c r="AC77" t="s">
        <v>2797</v>
      </c>
      <c r="AF77" t="s">
        <v>62</v>
      </c>
      <c r="AG77">
        <v>26</v>
      </c>
    </row>
    <row r="78" spans="2:33" x14ac:dyDescent="0.2">
      <c r="B78" t="s">
        <v>2903</v>
      </c>
      <c r="C78" t="s">
        <v>2372</v>
      </c>
      <c r="D78">
        <v>90478</v>
      </c>
      <c r="E78" t="s">
        <v>2373</v>
      </c>
      <c r="F78" s="9" t="s">
        <v>2443</v>
      </c>
      <c r="L78" t="str">
        <f t="shared" si="0"/>
        <v>Bayer. Triathlon-Verband - Jugendleitung</v>
      </c>
      <c r="Q78" s="3" t="s">
        <v>2463</v>
      </c>
      <c r="AA78" t="s">
        <v>2620</v>
      </c>
      <c r="AB78" t="s">
        <v>2798</v>
      </c>
      <c r="AC78" t="s">
        <v>2799</v>
      </c>
      <c r="AF78" t="s">
        <v>42</v>
      </c>
      <c r="AG78">
        <v>33</v>
      </c>
    </row>
    <row r="79" spans="2:33" x14ac:dyDescent="0.2">
      <c r="B79" t="s">
        <v>2904</v>
      </c>
      <c r="C79" t="s">
        <v>4003</v>
      </c>
      <c r="D79">
        <v>87616</v>
      </c>
      <c r="E79" t="s">
        <v>958</v>
      </c>
      <c r="F79" s="9" t="s">
        <v>2931</v>
      </c>
      <c r="L79" t="str">
        <f t="shared" si="0"/>
        <v>Bayer. Turnspiel-Verband - Jugendleitung</v>
      </c>
      <c r="AA79" t="s">
        <v>2621</v>
      </c>
      <c r="AB79" t="s">
        <v>2800</v>
      </c>
      <c r="AC79" t="s">
        <v>2801</v>
      </c>
      <c r="AF79" t="s">
        <v>66</v>
      </c>
      <c r="AG79">
        <v>66</v>
      </c>
    </row>
    <row r="80" spans="2:33" x14ac:dyDescent="0.2">
      <c r="B80" t="s">
        <v>2905</v>
      </c>
      <c r="C80" t="s">
        <v>2367</v>
      </c>
      <c r="D80">
        <v>80992</v>
      </c>
      <c r="E80" t="s">
        <v>2368</v>
      </c>
      <c r="F80" s="9" t="s">
        <v>2444</v>
      </c>
      <c r="L80" t="str">
        <f t="shared" si="0"/>
        <v>Bayer. Turnverband - Jugendleitung</v>
      </c>
      <c r="AA80" t="s">
        <v>2622</v>
      </c>
      <c r="AB80" t="s">
        <v>2802</v>
      </c>
      <c r="AC80" t="s">
        <v>2803</v>
      </c>
      <c r="AF80" t="s">
        <v>90</v>
      </c>
      <c r="AG80">
        <v>208</v>
      </c>
    </row>
    <row r="81" spans="2:33" x14ac:dyDescent="0.2">
      <c r="B81" t="s">
        <v>2907</v>
      </c>
      <c r="C81" t="s">
        <v>2367</v>
      </c>
      <c r="D81">
        <v>80992</v>
      </c>
      <c r="E81" t="s">
        <v>2368</v>
      </c>
      <c r="F81" s="9" t="s">
        <v>2445</v>
      </c>
      <c r="L81" t="str">
        <f t="shared" si="0"/>
        <v>Bayer. Volleyball-Verband - Jugendleitung</v>
      </c>
      <c r="AA81" t="s">
        <v>2623</v>
      </c>
      <c r="AB81" t="s">
        <v>2804</v>
      </c>
      <c r="AC81" t="s">
        <v>2805</v>
      </c>
      <c r="AF81" t="s">
        <v>65</v>
      </c>
      <c r="AG81">
        <v>56</v>
      </c>
    </row>
    <row r="82" spans="2:33" x14ac:dyDescent="0.2">
      <c r="B82" t="s">
        <v>2932</v>
      </c>
      <c r="C82" t="s">
        <v>2367</v>
      </c>
      <c r="D82">
        <v>80992</v>
      </c>
      <c r="E82" t="s">
        <v>2368</v>
      </c>
      <c r="F82" s="9" t="s">
        <v>2403</v>
      </c>
      <c r="L82" t="str">
        <f t="shared" si="0"/>
        <v>Behinderten- u. Rehabilitationssportverband Bayern e.V. (BVS) - Jugendleitung</v>
      </c>
      <c r="T82" t="s">
        <v>2559</v>
      </c>
      <c r="U82" s="53">
        <v>0</v>
      </c>
      <c r="AA82" t="s">
        <v>2624</v>
      </c>
      <c r="AB82" t="s">
        <v>2806</v>
      </c>
      <c r="AC82" t="s">
        <v>2807</v>
      </c>
      <c r="AF82" t="s">
        <v>69</v>
      </c>
      <c r="AG82">
        <v>27</v>
      </c>
    </row>
    <row r="83" spans="2:33" x14ac:dyDescent="0.2">
      <c r="B83" t="s">
        <v>2910</v>
      </c>
      <c r="C83" t="s">
        <v>2378</v>
      </c>
      <c r="D83">
        <v>80331</v>
      </c>
      <c r="E83" t="s">
        <v>2368</v>
      </c>
      <c r="F83" s="9" t="s">
        <v>2404</v>
      </c>
      <c r="L83" t="str">
        <f t="shared" si="0"/>
        <v>Bergsportfachverband Bayern des DAV e.V. - Jugendleitung</v>
      </c>
      <c r="T83" t="s">
        <v>2362</v>
      </c>
      <c r="U83" s="53">
        <v>1</v>
      </c>
      <c r="AA83" t="s">
        <v>2625</v>
      </c>
      <c r="AB83" t="s">
        <v>2808</v>
      </c>
      <c r="AC83" t="s">
        <v>2809</v>
      </c>
      <c r="AF83" t="s">
        <v>2364</v>
      </c>
      <c r="AG83">
        <v>7</v>
      </c>
    </row>
    <row r="84" spans="2:33" x14ac:dyDescent="0.2">
      <c r="B84" t="s">
        <v>2933</v>
      </c>
      <c r="C84" t="s">
        <v>4004</v>
      </c>
      <c r="D84">
        <v>97082</v>
      </c>
      <c r="E84" t="s">
        <v>2072</v>
      </c>
      <c r="F84" s="9" t="s">
        <v>2407</v>
      </c>
      <c r="L84" t="str">
        <f t="shared" si="0"/>
        <v>Cheerleading u. Cheerperformance Verband Bayern e.V. - Jugendleitung</v>
      </c>
      <c r="T84" t="s">
        <v>2359</v>
      </c>
      <c r="U84" s="53">
        <v>1</v>
      </c>
      <c r="AA84" t="s">
        <v>2626</v>
      </c>
      <c r="AB84" t="s">
        <v>2810</v>
      </c>
      <c r="AC84" t="s">
        <v>2811</v>
      </c>
      <c r="AF84" t="s">
        <v>49</v>
      </c>
      <c r="AG84">
        <v>34</v>
      </c>
    </row>
    <row r="85" spans="2:33" x14ac:dyDescent="0.2">
      <c r="B85" t="s">
        <v>2912</v>
      </c>
      <c r="C85" t="s">
        <v>2367</v>
      </c>
      <c r="D85">
        <v>80992</v>
      </c>
      <c r="E85" t="s">
        <v>2368</v>
      </c>
      <c r="F85" s="9" t="s">
        <v>2409</v>
      </c>
      <c r="L85" t="str">
        <f t="shared" si="0"/>
        <v>Einradverband Bayern - Jugendleitung</v>
      </c>
      <c r="T85" t="s">
        <v>2358</v>
      </c>
      <c r="U85" s="53">
        <v>1</v>
      </c>
      <c r="AA85" t="s">
        <v>2627</v>
      </c>
      <c r="AB85" t="s">
        <v>2812</v>
      </c>
      <c r="AC85" t="s">
        <v>2813</v>
      </c>
      <c r="AF85" t="s">
        <v>72</v>
      </c>
      <c r="AG85">
        <v>67</v>
      </c>
    </row>
    <row r="86" spans="2:33" x14ac:dyDescent="0.2">
      <c r="B86" t="s">
        <v>2913</v>
      </c>
      <c r="C86" t="s">
        <v>2367</v>
      </c>
      <c r="D86">
        <v>80992</v>
      </c>
      <c r="E86" t="s">
        <v>2368</v>
      </c>
      <c r="F86" s="9" t="s">
        <v>2399</v>
      </c>
      <c r="L86" t="str">
        <f t="shared" si="0"/>
        <v>Fachverband für Aikido in Bayern - Jugendleitung</v>
      </c>
      <c r="T86" t="s">
        <v>2361</v>
      </c>
      <c r="U86" s="53">
        <v>1</v>
      </c>
      <c r="AA86" t="s">
        <v>2628</v>
      </c>
      <c r="AB86" t="s">
        <v>2814</v>
      </c>
      <c r="AC86" t="s">
        <v>2815</v>
      </c>
      <c r="AF86" t="s">
        <v>91</v>
      </c>
      <c r="AG86">
        <v>209</v>
      </c>
    </row>
    <row r="87" spans="2:33" x14ac:dyDescent="0.2">
      <c r="B87" t="s">
        <v>2914</v>
      </c>
      <c r="C87" t="s">
        <v>4005</v>
      </c>
      <c r="D87">
        <v>85530</v>
      </c>
      <c r="E87" t="s">
        <v>658</v>
      </c>
      <c r="F87" s="9" t="s">
        <v>2936</v>
      </c>
      <c r="L87" t="str">
        <f t="shared" si="0"/>
        <v>Floorball Bayern e.V. - Jugendleitung</v>
      </c>
      <c r="T87" t="s">
        <v>2360</v>
      </c>
      <c r="U87" s="53">
        <v>1</v>
      </c>
      <c r="AA87" t="s">
        <v>2629</v>
      </c>
      <c r="AB87" t="s">
        <v>2816</v>
      </c>
      <c r="AC87" t="s">
        <v>2817</v>
      </c>
      <c r="AF87" t="s">
        <v>75</v>
      </c>
      <c r="AG87">
        <v>28</v>
      </c>
    </row>
    <row r="88" spans="2:33" x14ac:dyDescent="0.2">
      <c r="B88" t="s">
        <v>3982</v>
      </c>
      <c r="C88" t="s">
        <v>4006</v>
      </c>
      <c r="D88">
        <v>82266</v>
      </c>
      <c r="E88" t="s">
        <v>215</v>
      </c>
      <c r="F88" s="9"/>
      <c r="L88" t="str">
        <f t="shared" si="0"/>
        <v>Frisbeesport-Landesverband Bayern - Jugendleitung</v>
      </c>
      <c r="T88" t="s">
        <v>2364</v>
      </c>
      <c r="U88" s="53">
        <v>1</v>
      </c>
      <c r="AA88" t="s">
        <v>2630</v>
      </c>
      <c r="AB88" t="s">
        <v>2818</v>
      </c>
      <c r="AC88" t="s">
        <v>2819</v>
      </c>
      <c r="AF88" t="s">
        <v>56</v>
      </c>
      <c r="AG88">
        <v>35</v>
      </c>
    </row>
    <row r="89" spans="2:33" x14ac:dyDescent="0.2">
      <c r="B89" t="s">
        <v>2915</v>
      </c>
      <c r="C89" t="s">
        <v>4007</v>
      </c>
      <c r="D89">
        <v>82152</v>
      </c>
      <c r="E89" t="s">
        <v>201</v>
      </c>
      <c r="F89" s="9" t="s">
        <v>2419</v>
      </c>
      <c r="L89" t="str">
        <f t="shared" si="0"/>
        <v>Ju-Jutsu-Verband Bayern - Jugendleitung</v>
      </c>
      <c r="T89" t="s">
        <v>2363</v>
      </c>
      <c r="U89" s="53">
        <v>1</v>
      </c>
      <c r="AA89" t="s">
        <v>2631</v>
      </c>
      <c r="AB89" t="s">
        <v>2820</v>
      </c>
      <c r="AC89" t="s">
        <v>2821</v>
      </c>
      <c r="AF89" t="s">
        <v>92</v>
      </c>
      <c r="AG89">
        <v>210</v>
      </c>
    </row>
    <row r="90" spans="2:33" x14ac:dyDescent="0.2">
      <c r="B90" t="s">
        <v>2916</v>
      </c>
      <c r="C90" t="s">
        <v>2367</v>
      </c>
      <c r="D90">
        <v>80992</v>
      </c>
      <c r="E90" t="s">
        <v>2368</v>
      </c>
      <c r="F90" s="9" t="s">
        <v>2439</v>
      </c>
      <c r="L90" t="str">
        <f t="shared" si="0"/>
        <v>Landes-Tanzsportverband Bayern - Jugendleitung</v>
      </c>
      <c r="AA90" t="s">
        <v>2632</v>
      </c>
      <c r="AB90" t="s">
        <v>2822</v>
      </c>
      <c r="AC90" t="s">
        <v>2823</v>
      </c>
      <c r="AF90" t="s">
        <v>2363</v>
      </c>
      <c r="AG90">
        <v>6</v>
      </c>
    </row>
    <row r="91" spans="2:33" x14ac:dyDescent="0.2">
      <c r="B91" t="s">
        <v>2917</v>
      </c>
      <c r="C91" t="s">
        <v>4008</v>
      </c>
      <c r="D91">
        <v>81677</v>
      </c>
      <c r="E91" t="s">
        <v>2368</v>
      </c>
      <c r="F91" s="9" t="s">
        <v>2424</v>
      </c>
      <c r="L91" t="str">
        <f t="shared" si="0"/>
        <v>Luftsport-Verband Bayern - Jugendleitung</v>
      </c>
      <c r="AA91" t="s">
        <v>2633</v>
      </c>
      <c r="AC91" t="s">
        <v>2824</v>
      </c>
      <c r="AF91" t="s">
        <v>83</v>
      </c>
      <c r="AG91">
        <v>212</v>
      </c>
    </row>
    <row r="92" spans="2:33" x14ac:dyDescent="0.2">
      <c r="B92" t="s">
        <v>2921</v>
      </c>
      <c r="C92" t="s">
        <v>4009</v>
      </c>
      <c r="D92">
        <v>80992</v>
      </c>
      <c r="E92" t="s">
        <v>2368</v>
      </c>
      <c r="F92" s="9" t="s">
        <v>2437</v>
      </c>
      <c r="L92" t="str">
        <f t="shared" si="0"/>
        <v>Verband Squash in Bayern - Jugendleitung</v>
      </c>
      <c r="AA92" t="s">
        <v>2634</v>
      </c>
      <c r="AC92" t="s">
        <v>2825</v>
      </c>
      <c r="AF92" t="s">
        <v>63</v>
      </c>
      <c r="AG92">
        <v>36</v>
      </c>
    </row>
    <row r="93" spans="2:33" x14ac:dyDescent="0.2">
      <c r="B93" t="s">
        <v>25</v>
      </c>
      <c r="C93" t="s">
        <v>2826</v>
      </c>
      <c r="D93" t="s">
        <v>2827</v>
      </c>
      <c r="E93" t="s">
        <v>2828</v>
      </c>
      <c r="F93" t="s">
        <v>2829</v>
      </c>
      <c r="H93" t="s">
        <v>2830</v>
      </c>
      <c r="I93" t="s">
        <v>2831</v>
      </c>
      <c r="J93" t="s">
        <v>2635</v>
      </c>
      <c r="K93" t="s">
        <v>2636</v>
      </c>
      <c r="L93" t="s">
        <v>25</v>
      </c>
      <c r="AF93" t="s">
        <v>3008</v>
      </c>
      <c r="AG93">
        <v>211</v>
      </c>
    </row>
    <row r="94" spans="2:33" x14ac:dyDescent="0.2">
      <c r="B94" t="s">
        <v>19</v>
      </c>
      <c r="C94" t="s">
        <v>2826</v>
      </c>
      <c r="D94" t="s">
        <v>2827</v>
      </c>
      <c r="E94" t="s">
        <v>2828</v>
      </c>
      <c r="F94" t="s">
        <v>2829</v>
      </c>
      <c r="H94" t="s">
        <v>2830</v>
      </c>
      <c r="I94" t="s">
        <v>2831</v>
      </c>
      <c r="L94" t="s">
        <v>19</v>
      </c>
      <c r="AF94" t="s">
        <v>71</v>
      </c>
      <c r="AG94">
        <v>57</v>
      </c>
    </row>
    <row r="95" spans="2:33" x14ac:dyDescent="0.2">
      <c r="B95" t="s">
        <v>21</v>
      </c>
      <c r="C95" t="s">
        <v>2826</v>
      </c>
      <c r="D95" t="s">
        <v>2827</v>
      </c>
      <c r="E95" t="s">
        <v>2828</v>
      </c>
      <c r="F95" t="s">
        <v>2829</v>
      </c>
      <c r="H95" t="s">
        <v>2830</v>
      </c>
      <c r="I95" t="s">
        <v>2831</v>
      </c>
      <c r="J95" t="s">
        <v>2637</v>
      </c>
      <c r="K95" t="s">
        <v>2638</v>
      </c>
      <c r="L95" t="s">
        <v>21</v>
      </c>
      <c r="AF95" t="s">
        <v>76</v>
      </c>
      <c r="AG95">
        <v>48</v>
      </c>
    </row>
    <row r="96" spans="2:33" x14ac:dyDescent="0.2">
      <c r="B96" t="s">
        <v>23</v>
      </c>
      <c r="C96" t="s">
        <v>2826</v>
      </c>
      <c r="D96" t="s">
        <v>2827</v>
      </c>
      <c r="E96" t="s">
        <v>2828</v>
      </c>
      <c r="F96" t="s">
        <v>2829</v>
      </c>
      <c r="H96" t="s">
        <v>2830</v>
      </c>
      <c r="I96" t="s">
        <v>2831</v>
      </c>
      <c r="L96" t="s">
        <v>23</v>
      </c>
      <c r="AF96" t="s">
        <v>77</v>
      </c>
      <c r="AG96">
        <v>68</v>
      </c>
    </row>
    <row r="97" spans="2:33" x14ac:dyDescent="0.2">
      <c r="B97" t="s">
        <v>24</v>
      </c>
      <c r="C97" t="s">
        <v>2941</v>
      </c>
      <c r="D97">
        <v>63741</v>
      </c>
      <c r="E97" t="s">
        <v>101</v>
      </c>
      <c r="F97" s="9" t="s">
        <v>2942</v>
      </c>
      <c r="H97" t="s">
        <v>2830</v>
      </c>
      <c r="I97" t="s">
        <v>2831</v>
      </c>
      <c r="J97" t="s">
        <v>2639</v>
      </c>
      <c r="K97" t="s">
        <v>2640</v>
      </c>
      <c r="L97" t="s">
        <v>24</v>
      </c>
      <c r="AF97" t="s">
        <v>80</v>
      </c>
      <c r="AG97">
        <v>69</v>
      </c>
    </row>
    <row r="98" spans="2:33" x14ac:dyDescent="0.2">
      <c r="B98" t="s">
        <v>32</v>
      </c>
      <c r="C98" t="s">
        <v>2826</v>
      </c>
      <c r="D98" t="s">
        <v>2827</v>
      </c>
      <c r="E98" t="s">
        <v>2828</v>
      </c>
      <c r="F98" t="s">
        <v>2829</v>
      </c>
      <c r="H98" t="s">
        <v>2830</v>
      </c>
      <c r="I98" t="s">
        <v>2831</v>
      </c>
      <c r="L98" t="s">
        <v>32</v>
      </c>
      <c r="AF98" t="s">
        <v>3009</v>
      </c>
      <c r="AG98">
        <v>150</v>
      </c>
    </row>
    <row r="99" spans="2:33" x14ac:dyDescent="0.2">
      <c r="B99" t="s">
        <v>39</v>
      </c>
      <c r="C99" t="s">
        <v>2826</v>
      </c>
      <c r="D99" t="s">
        <v>2827</v>
      </c>
      <c r="E99" t="s">
        <v>2828</v>
      </c>
      <c r="F99" t="s">
        <v>2829</v>
      </c>
      <c r="H99" t="s">
        <v>2830</v>
      </c>
      <c r="I99" t="s">
        <v>2831</v>
      </c>
      <c r="L99" t="s">
        <v>39</v>
      </c>
      <c r="AF99" t="s">
        <v>8</v>
      </c>
      <c r="AG99" t="s">
        <v>3922</v>
      </c>
    </row>
    <row r="100" spans="2:33" x14ac:dyDescent="0.2">
      <c r="B100" t="s">
        <v>31</v>
      </c>
      <c r="C100" t="s">
        <v>2826</v>
      </c>
      <c r="D100" t="s">
        <v>2827</v>
      </c>
      <c r="E100" t="s">
        <v>2828</v>
      </c>
      <c r="F100" t="s">
        <v>2829</v>
      </c>
      <c r="H100" t="s">
        <v>2830</v>
      </c>
      <c r="I100" t="s">
        <v>2831</v>
      </c>
      <c r="L100" t="s">
        <v>31</v>
      </c>
      <c r="AF100" t="s">
        <v>3010</v>
      </c>
      <c r="AG100">
        <v>84</v>
      </c>
    </row>
    <row r="101" spans="2:33" x14ac:dyDescent="0.2">
      <c r="B101" t="s">
        <v>26</v>
      </c>
      <c r="C101" t="s">
        <v>2826</v>
      </c>
      <c r="D101" t="s">
        <v>2827</v>
      </c>
      <c r="E101" t="s">
        <v>2828</v>
      </c>
      <c r="F101" t="s">
        <v>2829</v>
      </c>
      <c r="H101" t="s">
        <v>2830</v>
      </c>
      <c r="I101" t="s">
        <v>2831</v>
      </c>
      <c r="L101" t="s">
        <v>26</v>
      </c>
      <c r="AF101" t="s">
        <v>3011</v>
      </c>
      <c r="AG101">
        <v>85</v>
      </c>
    </row>
    <row r="102" spans="2:33" x14ac:dyDescent="0.2">
      <c r="B102" t="s">
        <v>22</v>
      </c>
      <c r="C102" t="s">
        <v>2826</v>
      </c>
      <c r="D102" t="s">
        <v>2827</v>
      </c>
      <c r="E102" t="s">
        <v>2828</v>
      </c>
      <c r="F102" t="s">
        <v>2829</v>
      </c>
      <c r="H102" t="s">
        <v>2830</v>
      </c>
      <c r="I102" t="s">
        <v>2831</v>
      </c>
      <c r="J102" t="s">
        <v>2641</v>
      </c>
      <c r="K102" t="s">
        <v>2642</v>
      </c>
      <c r="L102" t="s">
        <v>22</v>
      </c>
      <c r="AF102" t="s">
        <v>3012</v>
      </c>
      <c r="AG102">
        <v>86</v>
      </c>
    </row>
    <row r="103" spans="2:33" x14ac:dyDescent="0.2">
      <c r="B103" t="s">
        <v>29</v>
      </c>
      <c r="C103" t="s">
        <v>2826</v>
      </c>
      <c r="D103" t="s">
        <v>2827</v>
      </c>
      <c r="E103" t="s">
        <v>2828</v>
      </c>
      <c r="F103" s="9" t="s">
        <v>2944</v>
      </c>
      <c r="H103" t="s">
        <v>2830</v>
      </c>
      <c r="I103" t="s">
        <v>2831</v>
      </c>
      <c r="L103" t="s">
        <v>29</v>
      </c>
      <c r="AF103" t="s">
        <v>3013</v>
      </c>
      <c r="AG103">
        <v>87</v>
      </c>
    </row>
    <row r="104" spans="2:33" x14ac:dyDescent="0.2">
      <c r="B104" t="s">
        <v>33</v>
      </c>
      <c r="C104" t="s">
        <v>2826</v>
      </c>
      <c r="D104" t="s">
        <v>2827</v>
      </c>
      <c r="E104" t="s">
        <v>2828</v>
      </c>
      <c r="F104" t="s">
        <v>2829</v>
      </c>
      <c r="H104" t="s">
        <v>2830</v>
      </c>
      <c r="I104" t="s">
        <v>2831</v>
      </c>
      <c r="L104" t="s">
        <v>33</v>
      </c>
      <c r="AF104" t="s">
        <v>3014</v>
      </c>
      <c r="AG104">
        <v>88</v>
      </c>
    </row>
    <row r="105" spans="2:33" x14ac:dyDescent="0.2">
      <c r="B105" t="s">
        <v>28</v>
      </c>
      <c r="C105" t="s">
        <v>2937</v>
      </c>
      <c r="D105">
        <v>93449</v>
      </c>
      <c r="E105" t="s">
        <v>1666</v>
      </c>
      <c r="F105" s="9" t="s">
        <v>2938</v>
      </c>
      <c r="H105" t="s">
        <v>2830</v>
      </c>
      <c r="I105" t="s">
        <v>2831</v>
      </c>
      <c r="J105" t="s">
        <v>2643</v>
      </c>
      <c r="K105" t="s">
        <v>2644</v>
      </c>
      <c r="L105" t="s">
        <v>28</v>
      </c>
      <c r="AF105" t="s">
        <v>3015</v>
      </c>
      <c r="AG105">
        <v>89</v>
      </c>
    </row>
    <row r="106" spans="2:33" x14ac:dyDescent="0.2">
      <c r="B106" t="s">
        <v>36</v>
      </c>
      <c r="C106" t="s">
        <v>2826</v>
      </c>
      <c r="D106" t="s">
        <v>2827</v>
      </c>
      <c r="E106" t="s">
        <v>2828</v>
      </c>
      <c r="F106" t="s">
        <v>2829</v>
      </c>
      <c r="H106" t="s">
        <v>2830</v>
      </c>
      <c r="I106" t="s">
        <v>2831</v>
      </c>
      <c r="L106" t="s">
        <v>36</v>
      </c>
      <c r="AF106" t="s">
        <v>3016</v>
      </c>
      <c r="AG106">
        <v>90</v>
      </c>
    </row>
    <row r="107" spans="2:33" x14ac:dyDescent="0.2">
      <c r="B107" t="s">
        <v>40</v>
      </c>
      <c r="C107" t="s">
        <v>2826</v>
      </c>
      <c r="D107" t="s">
        <v>2827</v>
      </c>
      <c r="E107" t="s">
        <v>2828</v>
      </c>
      <c r="F107" t="s">
        <v>2829</v>
      </c>
      <c r="H107" t="s">
        <v>2830</v>
      </c>
      <c r="I107" t="s">
        <v>2831</v>
      </c>
      <c r="L107" t="s">
        <v>40</v>
      </c>
      <c r="AF107" t="s">
        <v>3017</v>
      </c>
      <c r="AG107">
        <v>91</v>
      </c>
    </row>
    <row r="108" spans="2:33" x14ac:dyDescent="0.2">
      <c r="B108" t="s">
        <v>20</v>
      </c>
      <c r="C108" t="s">
        <v>2826</v>
      </c>
      <c r="D108" t="s">
        <v>2827</v>
      </c>
      <c r="E108" t="s">
        <v>2828</v>
      </c>
      <c r="F108" t="s">
        <v>2829</v>
      </c>
      <c r="H108" t="s">
        <v>2830</v>
      </c>
      <c r="I108" t="s">
        <v>2831</v>
      </c>
      <c r="L108" t="s">
        <v>20</v>
      </c>
      <c r="AF108" t="s">
        <v>3018</v>
      </c>
      <c r="AG108">
        <v>92</v>
      </c>
    </row>
    <row r="109" spans="2:33" x14ac:dyDescent="0.2">
      <c r="B109" t="s">
        <v>27</v>
      </c>
      <c r="C109" t="s">
        <v>2826</v>
      </c>
      <c r="D109" t="s">
        <v>2827</v>
      </c>
      <c r="E109" t="s">
        <v>2828</v>
      </c>
      <c r="F109" t="s">
        <v>2829</v>
      </c>
      <c r="H109" t="s">
        <v>2830</v>
      </c>
      <c r="I109" t="s">
        <v>2831</v>
      </c>
      <c r="L109" t="s">
        <v>27</v>
      </c>
      <c r="AF109" t="s">
        <v>3019</v>
      </c>
      <c r="AG109">
        <v>93</v>
      </c>
    </row>
    <row r="110" spans="2:33" x14ac:dyDescent="0.2">
      <c r="B110" t="s">
        <v>46</v>
      </c>
      <c r="C110" t="s">
        <v>2826</v>
      </c>
      <c r="D110" t="s">
        <v>2827</v>
      </c>
      <c r="E110" t="s">
        <v>2828</v>
      </c>
      <c r="F110" t="s">
        <v>2829</v>
      </c>
      <c r="H110" t="s">
        <v>2830</v>
      </c>
      <c r="I110" t="s">
        <v>2831</v>
      </c>
      <c r="L110" t="s">
        <v>46</v>
      </c>
      <c r="AF110" t="s">
        <v>3020</v>
      </c>
      <c r="AG110">
        <v>94</v>
      </c>
    </row>
    <row r="111" spans="2:33" x14ac:dyDescent="0.2">
      <c r="B111" t="s">
        <v>53</v>
      </c>
      <c r="C111" t="s">
        <v>2826</v>
      </c>
      <c r="D111" t="s">
        <v>2827</v>
      </c>
      <c r="E111" t="s">
        <v>2828</v>
      </c>
      <c r="F111" t="s">
        <v>2829</v>
      </c>
      <c r="H111" t="s">
        <v>2830</v>
      </c>
      <c r="I111" t="s">
        <v>2831</v>
      </c>
      <c r="J111" t="s">
        <v>2645</v>
      </c>
      <c r="K111" t="s">
        <v>2646</v>
      </c>
      <c r="L111" t="s">
        <v>53</v>
      </c>
      <c r="AF111" t="s">
        <v>3021</v>
      </c>
      <c r="AG111">
        <v>95</v>
      </c>
    </row>
    <row r="112" spans="2:33" x14ac:dyDescent="0.2">
      <c r="B112" t="s">
        <v>47</v>
      </c>
      <c r="C112" t="s">
        <v>2826</v>
      </c>
      <c r="D112" t="s">
        <v>2827</v>
      </c>
      <c r="E112" t="s">
        <v>2828</v>
      </c>
      <c r="F112" t="s">
        <v>2829</v>
      </c>
      <c r="H112" t="s">
        <v>2830</v>
      </c>
      <c r="I112" t="s">
        <v>2831</v>
      </c>
      <c r="L112" t="s">
        <v>47</v>
      </c>
      <c r="AF112" t="s">
        <v>3022</v>
      </c>
      <c r="AG112">
        <v>96</v>
      </c>
    </row>
    <row r="113" spans="2:33" x14ac:dyDescent="0.2">
      <c r="B113" t="s">
        <v>54</v>
      </c>
      <c r="C113" t="s">
        <v>2826</v>
      </c>
      <c r="D113" t="s">
        <v>2827</v>
      </c>
      <c r="E113" t="s">
        <v>2828</v>
      </c>
      <c r="F113" t="s">
        <v>2829</v>
      </c>
      <c r="H113" t="s">
        <v>2830</v>
      </c>
      <c r="I113" t="s">
        <v>2831</v>
      </c>
      <c r="L113" t="s">
        <v>54</v>
      </c>
      <c r="AF113" t="s">
        <v>3023</v>
      </c>
      <c r="AG113">
        <v>97</v>
      </c>
    </row>
    <row r="114" spans="2:33" x14ac:dyDescent="0.2">
      <c r="B114" t="s">
        <v>61</v>
      </c>
      <c r="C114" t="s">
        <v>2826</v>
      </c>
      <c r="D114" t="s">
        <v>2827</v>
      </c>
      <c r="E114" t="s">
        <v>2828</v>
      </c>
      <c r="F114" t="s">
        <v>2829</v>
      </c>
      <c r="H114" t="s">
        <v>2830</v>
      </c>
      <c r="I114" t="s">
        <v>2831</v>
      </c>
      <c r="L114" t="s">
        <v>61</v>
      </c>
      <c r="AF114" t="s">
        <v>3024</v>
      </c>
      <c r="AG114">
        <v>98</v>
      </c>
    </row>
    <row r="115" spans="2:33" x14ac:dyDescent="0.2">
      <c r="B115" t="s">
        <v>30</v>
      </c>
      <c r="C115" t="s">
        <v>2826</v>
      </c>
      <c r="D115" t="s">
        <v>2827</v>
      </c>
      <c r="E115" t="s">
        <v>2828</v>
      </c>
      <c r="F115" t="s">
        <v>2829</v>
      </c>
      <c r="H115" t="s">
        <v>2830</v>
      </c>
      <c r="I115" t="s">
        <v>2831</v>
      </c>
      <c r="L115" t="s">
        <v>30</v>
      </c>
      <c r="AF115" t="s">
        <v>3025</v>
      </c>
      <c r="AG115">
        <v>99</v>
      </c>
    </row>
    <row r="116" spans="2:33" x14ac:dyDescent="0.2">
      <c r="B116" t="s">
        <v>43</v>
      </c>
      <c r="C116" t="s">
        <v>2826</v>
      </c>
      <c r="D116" t="s">
        <v>2827</v>
      </c>
      <c r="E116" t="s">
        <v>2828</v>
      </c>
      <c r="F116" t="s">
        <v>2829</v>
      </c>
      <c r="H116" t="s">
        <v>2830</v>
      </c>
      <c r="I116" t="s">
        <v>2831</v>
      </c>
      <c r="L116" t="s">
        <v>43</v>
      </c>
      <c r="AF116" t="s">
        <v>3026</v>
      </c>
      <c r="AG116">
        <v>100</v>
      </c>
    </row>
    <row r="117" spans="2:33" x14ac:dyDescent="0.2">
      <c r="B117" t="s">
        <v>68</v>
      </c>
      <c r="C117" t="s">
        <v>2826</v>
      </c>
      <c r="D117" t="s">
        <v>2827</v>
      </c>
      <c r="E117" t="s">
        <v>2828</v>
      </c>
      <c r="F117" s="9" t="s">
        <v>2943</v>
      </c>
      <c r="H117" t="s">
        <v>2830</v>
      </c>
      <c r="I117" t="s">
        <v>2831</v>
      </c>
      <c r="J117" t="s">
        <v>2650</v>
      </c>
      <c r="K117" t="s">
        <v>2651</v>
      </c>
      <c r="L117" t="s">
        <v>68</v>
      </c>
      <c r="AF117" t="s">
        <v>3027</v>
      </c>
      <c r="AG117">
        <v>101</v>
      </c>
    </row>
    <row r="118" spans="2:33" x14ac:dyDescent="0.2">
      <c r="B118" t="s">
        <v>34</v>
      </c>
      <c r="C118" t="s">
        <v>2826</v>
      </c>
      <c r="D118" t="s">
        <v>2827</v>
      </c>
      <c r="E118" t="s">
        <v>2828</v>
      </c>
      <c r="F118" t="s">
        <v>2829</v>
      </c>
      <c r="H118" t="s">
        <v>2830</v>
      </c>
      <c r="I118" t="s">
        <v>2831</v>
      </c>
      <c r="L118" t="s">
        <v>34</v>
      </c>
      <c r="AF118" t="s">
        <v>3028</v>
      </c>
      <c r="AG118">
        <v>102</v>
      </c>
    </row>
    <row r="119" spans="2:33" x14ac:dyDescent="0.2">
      <c r="B119" t="s">
        <v>2647</v>
      </c>
      <c r="C119" t="s">
        <v>2826</v>
      </c>
      <c r="D119" t="s">
        <v>2827</v>
      </c>
      <c r="E119" t="s">
        <v>2828</v>
      </c>
      <c r="F119" t="s">
        <v>2829</v>
      </c>
      <c r="H119" t="s">
        <v>2830</v>
      </c>
      <c r="I119" t="s">
        <v>2831</v>
      </c>
      <c r="J119" t="s">
        <v>2648</v>
      </c>
      <c r="K119" t="s">
        <v>2649</v>
      </c>
      <c r="L119" t="s">
        <v>2647</v>
      </c>
      <c r="AF119" t="s">
        <v>3029</v>
      </c>
      <c r="AG119">
        <v>103</v>
      </c>
    </row>
    <row r="120" spans="2:33" x14ac:dyDescent="0.2">
      <c r="B120" t="s">
        <v>37</v>
      </c>
      <c r="C120" t="s">
        <v>2826</v>
      </c>
      <c r="D120" t="s">
        <v>2827</v>
      </c>
      <c r="E120" t="s">
        <v>2828</v>
      </c>
      <c r="F120" t="s">
        <v>2829</v>
      </c>
      <c r="H120" t="s">
        <v>2830</v>
      </c>
      <c r="I120" t="s">
        <v>2831</v>
      </c>
      <c r="L120" t="s">
        <v>37</v>
      </c>
      <c r="AF120" t="s">
        <v>3030</v>
      </c>
      <c r="AG120">
        <v>104</v>
      </c>
    </row>
    <row r="121" spans="2:33" x14ac:dyDescent="0.2">
      <c r="B121" t="s">
        <v>79</v>
      </c>
      <c r="C121" t="s">
        <v>2826</v>
      </c>
      <c r="D121" t="s">
        <v>2827</v>
      </c>
      <c r="E121" t="s">
        <v>2828</v>
      </c>
      <c r="F121" t="s">
        <v>2829</v>
      </c>
      <c r="H121" t="s">
        <v>2830</v>
      </c>
      <c r="I121" t="s">
        <v>2831</v>
      </c>
      <c r="J121" t="s">
        <v>2652</v>
      </c>
      <c r="K121" t="s">
        <v>2653</v>
      </c>
      <c r="L121" t="s">
        <v>79</v>
      </c>
      <c r="AF121" t="s">
        <v>3031</v>
      </c>
      <c r="AG121">
        <v>105</v>
      </c>
    </row>
    <row r="122" spans="2:33" x14ac:dyDescent="0.2">
      <c r="B122" t="s">
        <v>60</v>
      </c>
      <c r="C122" t="s">
        <v>2826</v>
      </c>
      <c r="D122" t="s">
        <v>2827</v>
      </c>
      <c r="E122" t="s">
        <v>2828</v>
      </c>
      <c r="F122" s="156" t="s">
        <v>2945</v>
      </c>
      <c r="H122" t="s">
        <v>2830</v>
      </c>
      <c r="I122" t="s">
        <v>2831</v>
      </c>
      <c r="J122" t="s">
        <v>2654</v>
      </c>
      <c r="K122" t="s">
        <v>2655</v>
      </c>
      <c r="L122" t="s">
        <v>60</v>
      </c>
      <c r="AF122" t="s">
        <v>3032</v>
      </c>
      <c r="AG122">
        <v>106</v>
      </c>
    </row>
    <row r="123" spans="2:33" x14ac:dyDescent="0.2">
      <c r="B123" t="s">
        <v>38</v>
      </c>
      <c r="C123" t="s">
        <v>2826</v>
      </c>
      <c r="D123" t="s">
        <v>2827</v>
      </c>
      <c r="E123" t="s">
        <v>2828</v>
      </c>
      <c r="F123" t="s">
        <v>2829</v>
      </c>
      <c r="H123" t="s">
        <v>2830</v>
      </c>
      <c r="I123" t="s">
        <v>2831</v>
      </c>
      <c r="J123" t="s">
        <v>2656</v>
      </c>
      <c r="L123" t="s">
        <v>38</v>
      </c>
      <c r="AF123" t="s">
        <v>3033</v>
      </c>
      <c r="AG123">
        <v>107</v>
      </c>
    </row>
    <row r="124" spans="2:33" x14ac:dyDescent="0.2">
      <c r="B124" t="s">
        <v>50</v>
      </c>
      <c r="C124" t="s">
        <v>2826</v>
      </c>
      <c r="D124" t="s">
        <v>2827</v>
      </c>
      <c r="E124" t="s">
        <v>2828</v>
      </c>
      <c r="F124" t="s">
        <v>2829</v>
      </c>
      <c r="H124" t="s">
        <v>2830</v>
      </c>
      <c r="I124" t="s">
        <v>2831</v>
      </c>
      <c r="L124" t="s">
        <v>50</v>
      </c>
      <c r="AF124" t="s">
        <v>3034</v>
      </c>
      <c r="AG124">
        <v>108</v>
      </c>
    </row>
    <row r="125" spans="2:33" x14ac:dyDescent="0.2">
      <c r="B125" t="s">
        <v>82</v>
      </c>
      <c r="C125" t="s">
        <v>2826</v>
      </c>
      <c r="D125" t="s">
        <v>2827</v>
      </c>
      <c r="E125" t="s">
        <v>2828</v>
      </c>
      <c r="F125" t="s">
        <v>2829</v>
      </c>
      <c r="H125" t="s">
        <v>2830</v>
      </c>
      <c r="I125" t="s">
        <v>2831</v>
      </c>
      <c r="L125" t="s">
        <v>82</v>
      </c>
      <c r="AF125" t="s">
        <v>3035</v>
      </c>
      <c r="AG125">
        <v>109</v>
      </c>
    </row>
    <row r="126" spans="2:33" x14ac:dyDescent="0.2">
      <c r="B126" t="s">
        <v>41</v>
      </c>
      <c r="C126" t="s">
        <v>2826</v>
      </c>
      <c r="D126" t="s">
        <v>2827</v>
      </c>
      <c r="E126" t="s">
        <v>2828</v>
      </c>
      <c r="F126" t="s">
        <v>2829</v>
      </c>
      <c r="H126" t="s">
        <v>2830</v>
      </c>
      <c r="I126" t="s">
        <v>2831</v>
      </c>
      <c r="L126" t="s">
        <v>41</v>
      </c>
      <c r="AF126" t="s">
        <v>3036</v>
      </c>
      <c r="AG126">
        <v>110</v>
      </c>
    </row>
    <row r="127" spans="2:33" x14ac:dyDescent="0.2">
      <c r="B127" t="s">
        <v>45</v>
      </c>
      <c r="C127" t="s">
        <v>2826</v>
      </c>
      <c r="D127" t="s">
        <v>2827</v>
      </c>
      <c r="E127" t="s">
        <v>2828</v>
      </c>
      <c r="F127" t="s">
        <v>2829</v>
      </c>
      <c r="H127" t="s">
        <v>2830</v>
      </c>
      <c r="I127" t="s">
        <v>2831</v>
      </c>
      <c r="J127" t="s">
        <v>2657</v>
      </c>
      <c r="K127" t="s">
        <v>2658</v>
      </c>
      <c r="L127" t="s">
        <v>45</v>
      </c>
      <c r="AF127" t="s">
        <v>3037</v>
      </c>
      <c r="AG127">
        <v>111</v>
      </c>
    </row>
    <row r="128" spans="2:33" x14ac:dyDescent="0.2">
      <c r="B128" t="s">
        <v>57</v>
      </c>
      <c r="C128" t="s">
        <v>2826</v>
      </c>
      <c r="D128" t="s">
        <v>2827</v>
      </c>
      <c r="E128" t="s">
        <v>2828</v>
      </c>
      <c r="F128" t="s">
        <v>2829</v>
      </c>
      <c r="H128" t="s">
        <v>2830</v>
      </c>
      <c r="I128" t="s">
        <v>2831</v>
      </c>
      <c r="L128" t="s">
        <v>57</v>
      </c>
      <c r="AF128" t="s">
        <v>3038</v>
      </c>
      <c r="AG128">
        <v>112</v>
      </c>
    </row>
    <row r="129" spans="2:33" x14ac:dyDescent="0.2">
      <c r="B129" t="s">
        <v>64</v>
      </c>
      <c r="C129" t="s">
        <v>2826</v>
      </c>
      <c r="D129" t="s">
        <v>2827</v>
      </c>
      <c r="E129" t="s">
        <v>2828</v>
      </c>
      <c r="F129" t="s">
        <v>2829</v>
      </c>
      <c r="H129" t="s">
        <v>2830</v>
      </c>
      <c r="I129" t="s">
        <v>2831</v>
      </c>
      <c r="L129" t="s">
        <v>64</v>
      </c>
      <c r="AF129" t="s">
        <v>3039</v>
      </c>
      <c r="AG129">
        <v>113</v>
      </c>
    </row>
    <row r="130" spans="2:33" x14ac:dyDescent="0.2">
      <c r="B130" t="s">
        <v>84</v>
      </c>
      <c r="C130" t="s">
        <v>2826</v>
      </c>
      <c r="D130" t="s">
        <v>2827</v>
      </c>
      <c r="E130" t="s">
        <v>2828</v>
      </c>
      <c r="F130" t="s">
        <v>2829</v>
      </c>
      <c r="H130" t="s">
        <v>2830</v>
      </c>
      <c r="I130" t="s">
        <v>2831</v>
      </c>
      <c r="J130" t="s">
        <v>2656</v>
      </c>
      <c r="L130" t="s">
        <v>84</v>
      </c>
      <c r="AF130" t="s">
        <v>3040</v>
      </c>
      <c r="AG130">
        <v>114</v>
      </c>
    </row>
    <row r="131" spans="2:33" x14ac:dyDescent="0.2">
      <c r="B131" t="s">
        <v>48</v>
      </c>
      <c r="C131" t="s">
        <v>2826</v>
      </c>
      <c r="D131" t="s">
        <v>2827</v>
      </c>
      <c r="E131" t="s">
        <v>2828</v>
      </c>
      <c r="F131" t="s">
        <v>2829</v>
      </c>
      <c r="H131" t="s">
        <v>2830</v>
      </c>
      <c r="I131" t="s">
        <v>2831</v>
      </c>
      <c r="J131" t="s">
        <v>2659</v>
      </c>
      <c r="K131" t="s">
        <v>2660</v>
      </c>
      <c r="L131" t="s">
        <v>48</v>
      </c>
      <c r="AF131" t="s">
        <v>3041</v>
      </c>
      <c r="AG131">
        <v>115</v>
      </c>
    </row>
    <row r="132" spans="2:33" x14ac:dyDescent="0.2">
      <c r="B132" t="s">
        <v>70</v>
      </c>
      <c r="C132" t="s">
        <v>2826</v>
      </c>
      <c r="D132" t="s">
        <v>2827</v>
      </c>
      <c r="E132" t="s">
        <v>2828</v>
      </c>
      <c r="F132" t="s">
        <v>2829</v>
      </c>
      <c r="H132" t="s">
        <v>2830</v>
      </c>
      <c r="I132" t="s">
        <v>2831</v>
      </c>
      <c r="L132" t="s">
        <v>70</v>
      </c>
      <c r="AF132" t="s">
        <v>3042</v>
      </c>
      <c r="AG132">
        <v>116</v>
      </c>
    </row>
    <row r="133" spans="2:33" x14ac:dyDescent="0.2">
      <c r="B133" t="s">
        <v>67</v>
      </c>
      <c r="C133" t="s">
        <v>2826</v>
      </c>
      <c r="D133" t="s">
        <v>2827</v>
      </c>
      <c r="E133" t="s">
        <v>2828</v>
      </c>
      <c r="F133" t="s">
        <v>2829</v>
      </c>
      <c r="H133" t="s">
        <v>2830</v>
      </c>
      <c r="I133" t="s">
        <v>2831</v>
      </c>
      <c r="L133" t="s">
        <v>67</v>
      </c>
      <c r="AF133" t="s">
        <v>3043</v>
      </c>
      <c r="AG133">
        <v>117</v>
      </c>
    </row>
    <row r="134" spans="2:33" x14ac:dyDescent="0.2">
      <c r="B134" t="s">
        <v>52</v>
      </c>
      <c r="C134" t="s">
        <v>2826</v>
      </c>
      <c r="D134" t="s">
        <v>2827</v>
      </c>
      <c r="E134" t="s">
        <v>2828</v>
      </c>
      <c r="F134" t="s">
        <v>2829</v>
      </c>
      <c r="H134" t="s">
        <v>2830</v>
      </c>
      <c r="I134" t="s">
        <v>2831</v>
      </c>
      <c r="L134" t="s">
        <v>52</v>
      </c>
      <c r="AF134" t="s">
        <v>3044</v>
      </c>
      <c r="AG134">
        <v>118</v>
      </c>
    </row>
    <row r="135" spans="2:33" x14ac:dyDescent="0.2">
      <c r="B135" t="s">
        <v>85</v>
      </c>
      <c r="C135" t="s">
        <v>2826</v>
      </c>
      <c r="D135" t="s">
        <v>2827</v>
      </c>
      <c r="E135" t="s">
        <v>2828</v>
      </c>
      <c r="F135" t="s">
        <v>2829</v>
      </c>
      <c r="H135" t="s">
        <v>2830</v>
      </c>
      <c r="I135" t="s">
        <v>2831</v>
      </c>
      <c r="L135" t="s">
        <v>85</v>
      </c>
      <c r="AF135" t="s">
        <v>3045</v>
      </c>
      <c r="AG135">
        <v>119</v>
      </c>
    </row>
    <row r="136" spans="2:33" x14ac:dyDescent="0.2">
      <c r="B136" t="s">
        <v>59</v>
      </c>
      <c r="C136" t="s">
        <v>2826</v>
      </c>
      <c r="D136" t="s">
        <v>2827</v>
      </c>
      <c r="E136" t="s">
        <v>2828</v>
      </c>
      <c r="F136" t="s">
        <v>2829</v>
      </c>
      <c r="H136" t="s">
        <v>2830</v>
      </c>
      <c r="I136" t="s">
        <v>2831</v>
      </c>
      <c r="L136" t="s">
        <v>59</v>
      </c>
      <c r="AF136" t="s">
        <v>3046</v>
      </c>
      <c r="AG136">
        <v>120</v>
      </c>
    </row>
    <row r="137" spans="2:33" x14ac:dyDescent="0.2">
      <c r="B137" t="s">
        <v>86</v>
      </c>
      <c r="C137" t="s">
        <v>2826</v>
      </c>
      <c r="D137" t="s">
        <v>2827</v>
      </c>
      <c r="E137" t="s">
        <v>2828</v>
      </c>
      <c r="F137" t="s">
        <v>2829</v>
      </c>
      <c r="H137" t="s">
        <v>2830</v>
      </c>
      <c r="I137" t="s">
        <v>2831</v>
      </c>
      <c r="L137" t="s">
        <v>86</v>
      </c>
      <c r="AF137" t="s">
        <v>3047</v>
      </c>
      <c r="AG137">
        <v>121</v>
      </c>
    </row>
    <row r="138" spans="2:33" x14ac:dyDescent="0.2">
      <c r="B138" t="s">
        <v>2958</v>
      </c>
      <c r="C138" t="s">
        <v>2367</v>
      </c>
      <c r="D138">
        <v>80992</v>
      </c>
      <c r="E138" t="s">
        <v>2368</v>
      </c>
      <c r="F138" s="9" t="s">
        <v>2939</v>
      </c>
      <c r="H138" t="s">
        <v>2830</v>
      </c>
      <c r="I138" t="s">
        <v>2831</v>
      </c>
      <c r="L138" t="s">
        <v>2958</v>
      </c>
      <c r="AF138" t="s">
        <v>3048</v>
      </c>
      <c r="AG138">
        <v>122</v>
      </c>
    </row>
    <row r="139" spans="2:33" x14ac:dyDescent="0.2">
      <c r="B139" t="s">
        <v>87</v>
      </c>
      <c r="C139" t="s">
        <v>2826</v>
      </c>
      <c r="D139" t="s">
        <v>2827</v>
      </c>
      <c r="E139" t="s">
        <v>2828</v>
      </c>
      <c r="F139" t="s">
        <v>2829</v>
      </c>
      <c r="H139" t="s">
        <v>2830</v>
      </c>
      <c r="I139" t="s">
        <v>2831</v>
      </c>
      <c r="L139" t="s">
        <v>87</v>
      </c>
      <c r="AF139" t="s">
        <v>3049</v>
      </c>
      <c r="AG139">
        <v>123</v>
      </c>
    </row>
    <row r="140" spans="2:33" x14ac:dyDescent="0.2">
      <c r="B140" t="s">
        <v>88</v>
      </c>
      <c r="C140" t="s">
        <v>2826</v>
      </c>
      <c r="D140" t="s">
        <v>2827</v>
      </c>
      <c r="E140" t="s">
        <v>2828</v>
      </c>
      <c r="F140" t="s">
        <v>2829</v>
      </c>
      <c r="H140" t="s">
        <v>2830</v>
      </c>
      <c r="I140" t="s">
        <v>2831</v>
      </c>
      <c r="L140" t="s">
        <v>88</v>
      </c>
      <c r="AF140" t="s">
        <v>3050</v>
      </c>
      <c r="AG140">
        <v>124</v>
      </c>
    </row>
    <row r="141" spans="2:33" x14ac:dyDescent="0.2">
      <c r="B141" t="s">
        <v>35</v>
      </c>
      <c r="C141" t="s">
        <v>2826</v>
      </c>
      <c r="D141" t="s">
        <v>2827</v>
      </c>
      <c r="E141" t="s">
        <v>2828</v>
      </c>
      <c r="F141" t="s">
        <v>2829</v>
      </c>
      <c r="H141" t="s">
        <v>2830</v>
      </c>
      <c r="I141" t="s">
        <v>2831</v>
      </c>
      <c r="J141" t="s">
        <v>2661</v>
      </c>
      <c r="K141" t="s">
        <v>2662</v>
      </c>
      <c r="L141" t="s">
        <v>35</v>
      </c>
      <c r="AF141" t="s">
        <v>3051</v>
      </c>
      <c r="AG141">
        <v>125</v>
      </c>
    </row>
    <row r="142" spans="2:33" x14ac:dyDescent="0.2">
      <c r="B142" t="s">
        <v>44</v>
      </c>
      <c r="C142" t="s">
        <v>2826</v>
      </c>
      <c r="D142" t="s">
        <v>2827</v>
      </c>
      <c r="E142" t="s">
        <v>2828</v>
      </c>
      <c r="F142" t="s">
        <v>2829</v>
      </c>
      <c r="H142" t="s">
        <v>2830</v>
      </c>
      <c r="I142" t="s">
        <v>2831</v>
      </c>
      <c r="L142" t="s">
        <v>44</v>
      </c>
      <c r="AF142" t="s">
        <v>3052</v>
      </c>
      <c r="AG142">
        <v>126</v>
      </c>
    </row>
    <row r="143" spans="2:33" x14ac:dyDescent="0.2">
      <c r="B143" t="s">
        <v>73</v>
      </c>
      <c r="C143" t="s">
        <v>2826</v>
      </c>
      <c r="D143" t="s">
        <v>2827</v>
      </c>
      <c r="E143" t="s">
        <v>2828</v>
      </c>
      <c r="F143" t="s">
        <v>2829</v>
      </c>
      <c r="H143" t="s">
        <v>2830</v>
      </c>
      <c r="I143" t="s">
        <v>2831</v>
      </c>
      <c r="L143" t="s">
        <v>73</v>
      </c>
      <c r="AF143" t="s">
        <v>3053</v>
      </c>
      <c r="AG143">
        <v>127</v>
      </c>
    </row>
    <row r="144" spans="2:33" x14ac:dyDescent="0.2">
      <c r="B144" t="s">
        <v>51</v>
      </c>
      <c r="C144" t="s">
        <v>2826</v>
      </c>
      <c r="D144" t="s">
        <v>2827</v>
      </c>
      <c r="E144" t="s">
        <v>2828</v>
      </c>
      <c r="F144" t="s">
        <v>2829</v>
      </c>
      <c r="H144" t="s">
        <v>2830</v>
      </c>
      <c r="I144" t="s">
        <v>2831</v>
      </c>
      <c r="J144" t="s">
        <v>2663</v>
      </c>
      <c r="K144" t="s">
        <v>2608</v>
      </c>
      <c r="L144" t="s">
        <v>51</v>
      </c>
      <c r="AF144" t="s">
        <v>3054</v>
      </c>
      <c r="AG144">
        <v>128</v>
      </c>
    </row>
    <row r="145" spans="2:33" x14ac:dyDescent="0.2">
      <c r="B145" t="s">
        <v>58</v>
      </c>
      <c r="C145" t="s">
        <v>2826</v>
      </c>
      <c r="D145" t="s">
        <v>2827</v>
      </c>
      <c r="E145" t="s">
        <v>2828</v>
      </c>
      <c r="F145" t="s">
        <v>2829</v>
      </c>
      <c r="H145" t="s">
        <v>2830</v>
      </c>
      <c r="I145" t="s">
        <v>2831</v>
      </c>
      <c r="L145" t="s">
        <v>58</v>
      </c>
      <c r="AF145" t="s">
        <v>3055</v>
      </c>
      <c r="AG145">
        <v>129</v>
      </c>
    </row>
    <row r="146" spans="2:33" x14ac:dyDescent="0.2">
      <c r="B146" t="s">
        <v>78</v>
      </c>
      <c r="C146" t="s">
        <v>2826</v>
      </c>
      <c r="D146" t="s">
        <v>2827</v>
      </c>
      <c r="E146" t="s">
        <v>2828</v>
      </c>
      <c r="F146" t="s">
        <v>2829</v>
      </c>
      <c r="H146" t="s">
        <v>2830</v>
      </c>
      <c r="I146" t="s">
        <v>2831</v>
      </c>
      <c r="L146" t="s">
        <v>78</v>
      </c>
      <c r="AF146" t="s">
        <v>3056</v>
      </c>
      <c r="AG146">
        <v>130</v>
      </c>
    </row>
    <row r="147" spans="2:33" x14ac:dyDescent="0.2">
      <c r="B147" t="s">
        <v>81</v>
      </c>
      <c r="C147" t="s">
        <v>2826</v>
      </c>
      <c r="D147" t="s">
        <v>2827</v>
      </c>
      <c r="E147" t="s">
        <v>2828</v>
      </c>
      <c r="F147" t="s">
        <v>2829</v>
      </c>
      <c r="H147" t="s">
        <v>2830</v>
      </c>
      <c r="I147" t="s">
        <v>2831</v>
      </c>
      <c r="J147" t="s">
        <v>2664</v>
      </c>
      <c r="K147" t="s">
        <v>2665</v>
      </c>
      <c r="L147" t="s">
        <v>81</v>
      </c>
      <c r="AF147" t="s">
        <v>3057</v>
      </c>
      <c r="AG147">
        <v>131</v>
      </c>
    </row>
    <row r="148" spans="2:33" x14ac:dyDescent="0.2">
      <c r="B148" t="s">
        <v>55</v>
      </c>
      <c r="C148" t="s">
        <v>2826</v>
      </c>
      <c r="D148" t="s">
        <v>2827</v>
      </c>
      <c r="E148" t="s">
        <v>2828</v>
      </c>
      <c r="F148" t="s">
        <v>2829</v>
      </c>
      <c r="H148" t="s">
        <v>2830</v>
      </c>
      <c r="I148" t="s">
        <v>2831</v>
      </c>
      <c r="L148" t="s">
        <v>55</v>
      </c>
      <c r="AF148" t="s">
        <v>3058</v>
      </c>
      <c r="AG148">
        <v>132</v>
      </c>
    </row>
    <row r="149" spans="2:33" x14ac:dyDescent="0.2">
      <c r="B149" t="s">
        <v>89</v>
      </c>
      <c r="C149" t="s">
        <v>2826</v>
      </c>
      <c r="D149" t="s">
        <v>2827</v>
      </c>
      <c r="E149" t="s">
        <v>2828</v>
      </c>
      <c r="F149" t="s">
        <v>2829</v>
      </c>
      <c r="H149" t="s">
        <v>2830</v>
      </c>
      <c r="I149" t="s">
        <v>2831</v>
      </c>
      <c r="J149" t="s">
        <v>2666</v>
      </c>
      <c r="K149" t="s">
        <v>2667</v>
      </c>
      <c r="L149" t="s">
        <v>89</v>
      </c>
      <c r="AF149" t="s">
        <v>3059</v>
      </c>
      <c r="AG149">
        <v>133</v>
      </c>
    </row>
    <row r="150" spans="2:33" x14ac:dyDescent="0.2">
      <c r="B150" t="s">
        <v>62</v>
      </c>
      <c r="C150" t="s">
        <v>2826</v>
      </c>
      <c r="D150" t="s">
        <v>2827</v>
      </c>
      <c r="E150" t="s">
        <v>2828</v>
      </c>
      <c r="F150" t="s">
        <v>2829</v>
      </c>
      <c r="H150" t="s">
        <v>2830</v>
      </c>
      <c r="I150" t="s">
        <v>2831</v>
      </c>
      <c r="J150" t="s">
        <v>2668</v>
      </c>
      <c r="K150" t="s">
        <v>2669</v>
      </c>
      <c r="L150" t="s">
        <v>62</v>
      </c>
      <c r="AF150" t="s">
        <v>3060</v>
      </c>
      <c r="AG150">
        <v>134</v>
      </c>
    </row>
    <row r="151" spans="2:33" x14ac:dyDescent="0.2">
      <c r="B151" t="s">
        <v>42</v>
      </c>
      <c r="C151" t="s">
        <v>2826</v>
      </c>
      <c r="D151" t="s">
        <v>2827</v>
      </c>
      <c r="E151" t="s">
        <v>2828</v>
      </c>
      <c r="F151" s="9" t="s">
        <v>2946</v>
      </c>
      <c r="H151" t="s">
        <v>2830</v>
      </c>
      <c r="I151" t="s">
        <v>2831</v>
      </c>
      <c r="J151" t="s">
        <v>2670</v>
      </c>
      <c r="K151" t="s">
        <v>2604</v>
      </c>
      <c r="L151" t="s">
        <v>42</v>
      </c>
      <c r="AF151" t="s">
        <v>3061</v>
      </c>
      <c r="AG151">
        <v>135</v>
      </c>
    </row>
    <row r="152" spans="2:33" x14ac:dyDescent="0.2">
      <c r="B152" t="s">
        <v>66</v>
      </c>
      <c r="C152" t="s">
        <v>2826</v>
      </c>
      <c r="D152" t="s">
        <v>2827</v>
      </c>
      <c r="E152" t="s">
        <v>2828</v>
      </c>
      <c r="F152" t="s">
        <v>2829</v>
      </c>
      <c r="H152" t="s">
        <v>2830</v>
      </c>
      <c r="I152" t="s">
        <v>2831</v>
      </c>
      <c r="L152" t="s">
        <v>66</v>
      </c>
      <c r="AF152" t="s">
        <v>3062</v>
      </c>
      <c r="AG152">
        <v>136</v>
      </c>
    </row>
    <row r="153" spans="2:33" x14ac:dyDescent="0.2">
      <c r="B153" t="s">
        <v>90</v>
      </c>
      <c r="C153" t="s">
        <v>2826</v>
      </c>
      <c r="D153" t="s">
        <v>2827</v>
      </c>
      <c r="E153" t="s">
        <v>2828</v>
      </c>
      <c r="F153" t="s">
        <v>2829</v>
      </c>
      <c r="H153" t="s">
        <v>2830</v>
      </c>
      <c r="I153" t="s">
        <v>2831</v>
      </c>
      <c r="L153" t="s">
        <v>90</v>
      </c>
      <c r="AF153" t="s">
        <v>3063</v>
      </c>
      <c r="AG153">
        <v>137</v>
      </c>
    </row>
    <row r="154" spans="2:33" x14ac:dyDescent="0.2">
      <c r="B154" t="s">
        <v>65</v>
      </c>
      <c r="C154" t="s">
        <v>2826</v>
      </c>
      <c r="D154" t="s">
        <v>2827</v>
      </c>
      <c r="E154" t="s">
        <v>2828</v>
      </c>
      <c r="F154" t="s">
        <v>2829</v>
      </c>
      <c r="H154" t="s">
        <v>2830</v>
      </c>
      <c r="I154" t="s">
        <v>2831</v>
      </c>
      <c r="L154" t="s">
        <v>65</v>
      </c>
      <c r="AF154" t="s">
        <v>3064</v>
      </c>
      <c r="AG154">
        <v>138</v>
      </c>
    </row>
    <row r="155" spans="2:33" x14ac:dyDescent="0.2">
      <c r="B155" t="s">
        <v>69</v>
      </c>
      <c r="C155" t="s">
        <v>2826</v>
      </c>
      <c r="D155" t="s">
        <v>2827</v>
      </c>
      <c r="E155" t="s">
        <v>2828</v>
      </c>
      <c r="F155" t="s">
        <v>2829</v>
      </c>
      <c r="H155" t="s">
        <v>2830</v>
      </c>
      <c r="I155" t="s">
        <v>2831</v>
      </c>
      <c r="L155" t="s">
        <v>69</v>
      </c>
      <c r="AF155" t="s">
        <v>3065</v>
      </c>
      <c r="AG155">
        <v>139</v>
      </c>
    </row>
    <row r="156" spans="2:33" x14ac:dyDescent="0.2">
      <c r="B156" t="s">
        <v>49</v>
      </c>
      <c r="C156" t="s">
        <v>2826</v>
      </c>
      <c r="D156" t="s">
        <v>2827</v>
      </c>
      <c r="E156" t="s">
        <v>2828</v>
      </c>
      <c r="F156" t="s">
        <v>2829</v>
      </c>
      <c r="H156" t="s">
        <v>2830</v>
      </c>
      <c r="I156" t="s">
        <v>2831</v>
      </c>
      <c r="J156" t="s">
        <v>2671</v>
      </c>
      <c r="K156" t="s">
        <v>2672</v>
      </c>
      <c r="L156" t="s">
        <v>49</v>
      </c>
      <c r="AF156" t="s">
        <v>3066</v>
      </c>
      <c r="AG156">
        <v>140</v>
      </c>
    </row>
    <row r="157" spans="2:33" x14ac:dyDescent="0.2">
      <c r="B157" t="s">
        <v>72</v>
      </c>
      <c r="C157" t="s">
        <v>2826</v>
      </c>
      <c r="D157" t="s">
        <v>2827</v>
      </c>
      <c r="E157" t="s">
        <v>2828</v>
      </c>
      <c r="F157" t="s">
        <v>2829</v>
      </c>
      <c r="H157" t="s">
        <v>2830</v>
      </c>
      <c r="I157" t="s">
        <v>2831</v>
      </c>
      <c r="J157" t="s">
        <v>2673</v>
      </c>
      <c r="K157" t="s">
        <v>2674</v>
      </c>
      <c r="L157" t="s">
        <v>72</v>
      </c>
      <c r="AF157" t="s">
        <v>7</v>
      </c>
      <c r="AG157">
        <v>150</v>
      </c>
    </row>
    <row r="158" spans="2:33" x14ac:dyDescent="0.2">
      <c r="B158" t="s">
        <v>91</v>
      </c>
      <c r="C158" t="s">
        <v>2826</v>
      </c>
      <c r="D158" t="s">
        <v>2827</v>
      </c>
      <c r="E158" t="s">
        <v>2828</v>
      </c>
      <c r="F158" t="s">
        <v>2829</v>
      </c>
      <c r="H158" t="s">
        <v>2830</v>
      </c>
      <c r="I158" t="s">
        <v>2831</v>
      </c>
      <c r="L158" t="s">
        <v>91</v>
      </c>
      <c r="AF158" t="s">
        <v>3067</v>
      </c>
      <c r="AG158">
        <v>84</v>
      </c>
    </row>
    <row r="159" spans="2:33" x14ac:dyDescent="0.2">
      <c r="B159" t="s">
        <v>75</v>
      </c>
      <c r="C159" t="s">
        <v>2826</v>
      </c>
      <c r="D159" t="s">
        <v>2827</v>
      </c>
      <c r="E159" t="s">
        <v>2828</v>
      </c>
      <c r="F159" t="s">
        <v>2829</v>
      </c>
      <c r="H159" t="s">
        <v>2830</v>
      </c>
      <c r="I159" t="s">
        <v>2831</v>
      </c>
      <c r="J159" t="s">
        <v>2675</v>
      </c>
      <c r="K159" t="s">
        <v>2602</v>
      </c>
      <c r="L159" t="s">
        <v>75</v>
      </c>
      <c r="AF159" t="s">
        <v>3068</v>
      </c>
      <c r="AG159">
        <v>85</v>
      </c>
    </row>
    <row r="160" spans="2:33" x14ac:dyDescent="0.2">
      <c r="B160" t="s">
        <v>56</v>
      </c>
      <c r="C160" t="s">
        <v>2826</v>
      </c>
      <c r="D160" t="s">
        <v>2827</v>
      </c>
      <c r="E160" t="s">
        <v>2828</v>
      </c>
      <c r="F160" t="s">
        <v>2829</v>
      </c>
      <c r="H160" t="s">
        <v>2830</v>
      </c>
      <c r="I160" t="s">
        <v>2831</v>
      </c>
      <c r="J160" t="s">
        <v>2676</v>
      </c>
      <c r="K160" t="s">
        <v>2677</v>
      </c>
      <c r="L160" t="s">
        <v>56</v>
      </c>
      <c r="AF160" t="s">
        <v>3069</v>
      </c>
      <c r="AG160">
        <v>86</v>
      </c>
    </row>
    <row r="161" spans="1:33" x14ac:dyDescent="0.2">
      <c r="B161" t="s">
        <v>92</v>
      </c>
      <c r="C161" t="s">
        <v>2826</v>
      </c>
      <c r="D161" t="s">
        <v>2827</v>
      </c>
      <c r="E161" t="s">
        <v>2828</v>
      </c>
      <c r="F161" t="s">
        <v>2829</v>
      </c>
      <c r="H161" t="s">
        <v>2830</v>
      </c>
      <c r="I161" t="s">
        <v>2831</v>
      </c>
      <c r="J161" t="s">
        <v>2678</v>
      </c>
      <c r="K161" t="s">
        <v>2679</v>
      </c>
      <c r="L161" t="s">
        <v>92</v>
      </c>
      <c r="AF161" t="s">
        <v>3070</v>
      </c>
      <c r="AG161">
        <v>87</v>
      </c>
    </row>
    <row r="162" spans="1:33" x14ac:dyDescent="0.2">
      <c r="B162" t="s">
        <v>83</v>
      </c>
      <c r="C162" t="s">
        <v>2826</v>
      </c>
      <c r="D162" t="s">
        <v>2827</v>
      </c>
      <c r="E162" t="s">
        <v>2828</v>
      </c>
      <c r="F162" t="s">
        <v>2829</v>
      </c>
      <c r="H162" t="s">
        <v>2830</v>
      </c>
      <c r="I162" t="s">
        <v>2831</v>
      </c>
      <c r="J162" t="s">
        <v>2680</v>
      </c>
      <c r="K162" t="s">
        <v>2681</v>
      </c>
      <c r="L162" t="s">
        <v>83</v>
      </c>
      <c r="AF162" t="s">
        <v>3071</v>
      </c>
      <c r="AG162">
        <v>88</v>
      </c>
    </row>
    <row r="163" spans="1:33" x14ac:dyDescent="0.2">
      <c r="B163" t="s">
        <v>63</v>
      </c>
      <c r="C163" t="s">
        <v>2826</v>
      </c>
      <c r="D163" t="s">
        <v>2827</v>
      </c>
      <c r="E163" t="s">
        <v>2828</v>
      </c>
      <c r="F163" t="s">
        <v>2829</v>
      </c>
      <c r="H163" t="s">
        <v>2830</v>
      </c>
      <c r="I163" t="s">
        <v>2831</v>
      </c>
      <c r="J163" t="s">
        <v>2682</v>
      </c>
      <c r="K163" t="s">
        <v>2683</v>
      </c>
      <c r="L163" t="s">
        <v>63</v>
      </c>
      <c r="AF163" t="s">
        <v>3072</v>
      </c>
      <c r="AG163">
        <v>89</v>
      </c>
    </row>
    <row r="164" spans="1:33" x14ac:dyDescent="0.2">
      <c r="B164" t="s">
        <v>93</v>
      </c>
      <c r="C164" t="s">
        <v>2826</v>
      </c>
      <c r="D164" t="s">
        <v>2827</v>
      </c>
      <c r="E164" t="s">
        <v>2828</v>
      </c>
      <c r="F164" t="s">
        <v>2829</v>
      </c>
      <c r="H164" t="s">
        <v>2830</v>
      </c>
      <c r="I164" t="s">
        <v>2831</v>
      </c>
      <c r="L164" t="s">
        <v>93</v>
      </c>
      <c r="AF164" t="s">
        <v>3073</v>
      </c>
      <c r="AG164">
        <v>90</v>
      </c>
    </row>
    <row r="165" spans="1:33" x14ac:dyDescent="0.2">
      <c r="B165" t="s">
        <v>71</v>
      </c>
      <c r="C165" t="s">
        <v>2826</v>
      </c>
      <c r="D165" t="s">
        <v>2827</v>
      </c>
      <c r="E165" t="s">
        <v>2828</v>
      </c>
      <c r="F165" t="s">
        <v>2829</v>
      </c>
      <c r="H165" t="s">
        <v>2830</v>
      </c>
      <c r="I165" t="s">
        <v>2831</v>
      </c>
      <c r="L165" t="s">
        <v>71</v>
      </c>
      <c r="AF165" t="s">
        <v>3074</v>
      </c>
      <c r="AG165">
        <v>91</v>
      </c>
    </row>
    <row r="166" spans="1:33" x14ac:dyDescent="0.2">
      <c r="B166" t="s">
        <v>76</v>
      </c>
      <c r="C166" t="s">
        <v>2826</v>
      </c>
      <c r="D166" t="s">
        <v>2827</v>
      </c>
      <c r="E166" t="s">
        <v>2828</v>
      </c>
      <c r="F166" t="s">
        <v>2829</v>
      </c>
      <c r="H166" t="s">
        <v>2830</v>
      </c>
      <c r="I166" t="s">
        <v>2831</v>
      </c>
      <c r="L166" t="s">
        <v>76</v>
      </c>
      <c r="AF166" t="s">
        <v>3075</v>
      </c>
      <c r="AG166">
        <v>92</v>
      </c>
    </row>
    <row r="167" spans="1:33" x14ac:dyDescent="0.2">
      <c r="B167" t="s">
        <v>77</v>
      </c>
      <c r="C167" t="s">
        <v>2826</v>
      </c>
      <c r="D167" t="s">
        <v>2827</v>
      </c>
      <c r="E167" t="s">
        <v>2828</v>
      </c>
      <c r="F167" t="s">
        <v>2829</v>
      </c>
      <c r="H167" t="s">
        <v>2830</v>
      </c>
      <c r="I167" t="s">
        <v>2831</v>
      </c>
      <c r="L167" t="s">
        <v>77</v>
      </c>
      <c r="AF167" t="s">
        <v>3076</v>
      </c>
      <c r="AG167">
        <v>93</v>
      </c>
    </row>
    <row r="168" spans="1:33" x14ac:dyDescent="0.2">
      <c r="B168" t="s">
        <v>80</v>
      </c>
      <c r="C168" t="s">
        <v>2826</v>
      </c>
      <c r="D168" t="s">
        <v>2827</v>
      </c>
      <c r="E168" t="s">
        <v>2828</v>
      </c>
      <c r="F168" t="s">
        <v>2829</v>
      </c>
      <c r="H168" t="s">
        <v>2830</v>
      </c>
      <c r="I168" t="s">
        <v>2831</v>
      </c>
      <c r="L168" t="s">
        <v>80</v>
      </c>
      <c r="AF168" t="s">
        <v>3077</v>
      </c>
      <c r="AG168">
        <v>94</v>
      </c>
    </row>
    <row r="169" spans="1:33" x14ac:dyDescent="0.2">
      <c r="AF169" t="s">
        <v>3078</v>
      </c>
      <c r="AG169">
        <v>95</v>
      </c>
    </row>
    <row r="170" spans="1:33" x14ac:dyDescent="0.2">
      <c r="AF170" t="s">
        <v>3079</v>
      </c>
      <c r="AG170">
        <v>96</v>
      </c>
    </row>
    <row r="171" spans="1:33" x14ac:dyDescent="0.2">
      <c r="A171">
        <v>1</v>
      </c>
      <c r="B171" t="s">
        <v>2857</v>
      </c>
      <c r="C171" t="s">
        <v>2367</v>
      </c>
      <c r="D171">
        <v>80992</v>
      </c>
      <c r="E171" t="s">
        <v>2368</v>
      </c>
      <c r="F171" t="s">
        <v>2889</v>
      </c>
      <c r="AF171" t="s">
        <v>3080</v>
      </c>
      <c r="AG171">
        <v>97</v>
      </c>
    </row>
    <row r="172" spans="1:33" x14ac:dyDescent="0.2">
      <c r="A172">
        <v>2</v>
      </c>
      <c r="B172" t="s">
        <v>2858</v>
      </c>
      <c r="C172" t="s">
        <v>2385</v>
      </c>
      <c r="D172">
        <v>96106</v>
      </c>
      <c r="E172" t="s">
        <v>1975</v>
      </c>
      <c r="F172" t="s">
        <v>2422</v>
      </c>
      <c r="AF172" t="s">
        <v>3081</v>
      </c>
      <c r="AG172">
        <v>98</v>
      </c>
    </row>
    <row r="173" spans="1:33" x14ac:dyDescent="0.2">
      <c r="A173">
        <v>3</v>
      </c>
      <c r="B173" t="s">
        <v>2859</v>
      </c>
      <c r="C173" t="s">
        <v>2367</v>
      </c>
      <c r="D173">
        <v>80992</v>
      </c>
      <c r="E173" t="s">
        <v>2368</v>
      </c>
      <c r="F173" t="s">
        <v>2438</v>
      </c>
      <c r="AF173" t="s">
        <v>3082</v>
      </c>
      <c r="AG173">
        <v>99</v>
      </c>
    </row>
    <row r="174" spans="1:33" x14ac:dyDescent="0.2">
      <c r="A174">
        <v>4</v>
      </c>
      <c r="B174" t="s">
        <v>2860</v>
      </c>
      <c r="C174" t="s">
        <v>2367</v>
      </c>
      <c r="D174">
        <v>80992</v>
      </c>
      <c r="E174" t="s">
        <v>2368</v>
      </c>
      <c r="F174" t="s">
        <v>2406</v>
      </c>
      <c r="AF174" t="s">
        <v>3083</v>
      </c>
      <c r="AG174">
        <v>100</v>
      </c>
    </row>
    <row r="175" spans="1:33" x14ac:dyDescent="0.2">
      <c r="A175">
        <v>5</v>
      </c>
      <c r="B175" t="s">
        <v>2861</v>
      </c>
      <c r="C175" t="s">
        <v>2367</v>
      </c>
      <c r="D175">
        <v>80992</v>
      </c>
      <c r="E175" t="s">
        <v>2368</v>
      </c>
      <c r="F175" t="s">
        <v>2400</v>
      </c>
      <c r="AF175" t="s">
        <v>3084</v>
      </c>
      <c r="AG175">
        <v>101</v>
      </c>
    </row>
    <row r="176" spans="1:33" x14ac:dyDescent="0.2">
      <c r="A176">
        <v>6</v>
      </c>
      <c r="B176" t="s">
        <v>2862</v>
      </c>
      <c r="C176" t="s">
        <v>2377</v>
      </c>
      <c r="D176">
        <v>93055</v>
      </c>
      <c r="E176" t="s">
        <v>1591</v>
      </c>
      <c r="F176" t="s">
        <v>2401</v>
      </c>
      <c r="AF176" t="s">
        <v>3085</v>
      </c>
      <c r="AG176">
        <v>102</v>
      </c>
    </row>
    <row r="177" spans="1:33" x14ac:dyDescent="0.2">
      <c r="A177">
        <v>7</v>
      </c>
      <c r="B177" t="s">
        <v>2863</v>
      </c>
      <c r="C177" t="s">
        <v>2367</v>
      </c>
      <c r="D177">
        <v>80992</v>
      </c>
      <c r="E177" t="s">
        <v>2368</v>
      </c>
      <c r="F177" t="s">
        <v>2402</v>
      </c>
      <c r="AF177" t="s">
        <v>3086</v>
      </c>
      <c r="AG177">
        <v>103</v>
      </c>
    </row>
    <row r="178" spans="1:33" x14ac:dyDescent="0.2">
      <c r="A178">
        <v>8</v>
      </c>
      <c r="B178" t="s">
        <v>2864</v>
      </c>
      <c r="C178" t="s">
        <v>2367</v>
      </c>
      <c r="D178">
        <v>80992</v>
      </c>
      <c r="E178" t="s">
        <v>2368</v>
      </c>
      <c r="F178" t="s">
        <v>2405</v>
      </c>
      <c r="AF178" t="s">
        <v>3087</v>
      </c>
      <c r="AG178">
        <v>104</v>
      </c>
    </row>
    <row r="179" spans="1:33" x14ac:dyDescent="0.2">
      <c r="A179">
        <v>9</v>
      </c>
      <c r="B179" t="s">
        <v>2865</v>
      </c>
      <c r="C179" t="s">
        <v>2379</v>
      </c>
      <c r="D179">
        <v>83471</v>
      </c>
      <c r="E179" t="s">
        <v>370</v>
      </c>
      <c r="F179" t="s">
        <v>2898</v>
      </c>
      <c r="AF179" t="s">
        <v>3088</v>
      </c>
      <c r="AG179">
        <v>105</v>
      </c>
    </row>
    <row r="180" spans="1:33" x14ac:dyDescent="0.2">
      <c r="A180">
        <v>10</v>
      </c>
      <c r="B180" t="s">
        <v>2866</v>
      </c>
      <c r="C180" t="s">
        <v>2900</v>
      </c>
      <c r="D180">
        <v>86316</v>
      </c>
      <c r="E180" t="s">
        <v>2384</v>
      </c>
      <c r="F180" t="s">
        <v>2901</v>
      </c>
      <c r="AF180" t="s">
        <v>3089</v>
      </c>
      <c r="AG180">
        <v>106</v>
      </c>
    </row>
    <row r="181" spans="1:33" x14ac:dyDescent="0.2">
      <c r="A181">
        <v>11</v>
      </c>
      <c r="B181" t="s">
        <v>2867</v>
      </c>
      <c r="C181" t="s">
        <v>2381</v>
      </c>
      <c r="D181">
        <v>84174</v>
      </c>
      <c r="E181" t="s">
        <v>2382</v>
      </c>
      <c r="F181" t="s">
        <v>2408</v>
      </c>
      <c r="AF181" t="s">
        <v>3090</v>
      </c>
      <c r="AG181">
        <v>107</v>
      </c>
    </row>
    <row r="182" spans="1:33" x14ac:dyDescent="0.2">
      <c r="A182">
        <v>12</v>
      </c>
      <c r="B182" t="s">
        <v>2868</v>
      </c>
      <c r="C182" t="s">
        <v>2367</v>
      </c>
      <c r="D182">
        <v>80992</v>
      </c>
      <c r="E182" t="s">
        <v>2368</v>
      </c>
      <c r="F182" t="s">
        <v>2410</v>
      </c>
      <c r="AF182" t="s">
        <v>3091</v>
      </c>
      <c r="AG182">
        <v>108</v>
      </c>
    </row>
    <row r="183" spans="1:33" x14ac:dyDescent="0.2">
      <c r="A183">
        <v>13</v>
      </c>
      <c r="B183" t="s">
        <v>2869</v>
      </c>
      <c r="C183" t="s">
        <v>2372</v>
      </c>
      <c r="D183">
        <v>90478</v>
      </c>
      <c r="E183" t="s">
        <v>2373</v>
      </c>
      <c r="F183" t="s">
        <v>2411</v>
      </c>
      <c r="AF183" t="s">
        <v>3092</v>
      </c>
      <c r="AG183">
        <v>109</v>
      </c>
    </row>
    <row r="184" spans="1:33" x14ac:dyDescent="0.2">
      <c r="A184">
        <v>14</v>
      </c>
      <c r="B184" t="s">
        <v>2870</v>
      </c>
      <c r="C184" t="s">
        <v>2906</v>
      </c>
      <c r="D184">
        <v>80333</v>
      </c>
      <c r="E184" t="s">
        <v>2368</v>
      </c>
      <c r="F184" t="s">
        <v>2412</v>
      </c>
      <c r="AF184" t="s">
        <v>3093</v>
      </c>
      <c r="AG184">
        <v>110</v>
      </c>
    </row>
    <row r="185" spans="1:33" x14ac:dyDescent="0.2">
      <c r="A185">
        <v>15</v>
      </c>
      <c r="B185" t="s">
        <v>2871</v>
      </c>
      <c r="C185" t="s">
        <v>2383</v>
      </c>
      <c r="D185">
        <v>86316</v>
      </c>
      <c r="E185" t="s">
        <v>2384</v>
      </c>
      <c r="F185" t="s">
        <v>2413</v>
      </c>
      <c r="AF185" t="s">
        <v>3094</v>
      </c>
      <c r="AG185">
        <v>111</v>
      </c>
    </row>
    <row r="186" spans="1:33" x14ac:dyDescent="0.2">
      <c r="A186">
        <v>16</v>
      </c>
      <c r="B186" t="s">
        <v>2872</v>
      </c>
      <c r="C186" t="s">
        <v>2367</v>
      </c>
      <c r="D186">
        <v>80992</v>
      </c>
      <c r="E186" t="s">
        <v>2368</v>
      </c>
      <c r="F186" t="s">
        <v>2414</v>
      </c>
      <c r="AF186" t="s">
        <v>3095</v>
      </c>
      <c r="AG186">
        <v>112</v>
      </c>
    </row>
    <row r="187" spans="1:33" x14ac:dyDescent="0.2">
      <c r="A187">
        <v>17</v>
      </c>
      <c r="B187" t="s">
        <v>2873</v>
      </c>
      <c r="C187" t="s">
        <v>2367</v>
      </c>
      <c r="D187">
        <v>80992</v>
      </c>
      <c r="E187" t="s">
        <v>2368</v>
      </c>
      <c r="F187" t="s">
        <v>2415</v>
      </c>
      <c r="AF187" t="s">
        <v>3096</v>
      </c>
      <c r="AG187">
        <v>113</v>
      </c>
    </row>
    <row r="188" spans="1:33" x14ac:dyDescent="0.2">
      <c r="A188">
        <v>18</v>
      </c>
      <c r="B188" t="s">
        <v>2874</v>
      </c>
      <c r="C188" t="s">
        <v>2367</v>
      </c>
      <c r="D188">
        <v>80992</v>
      </c>
      <c r="E188" t="s">
        <v>2368</v>
      </c>
      <c r="F188" t="s">
        <v>2416</v>
      </c>
      <c r="AF188" t="s">
        <v>3097</v>
      </c>
      <c r="AG188">
        <v>114</v>
      </c>
    </row>
    <row r="189" spans="1:33" x14ac:dyDescent="0.2">
      <c r="A189">
        <v>19</v>
      </c>
      <c r="B189" t="s">
        <v>2875</v>
      </c>
      <c r="C189" t="s">
        <v>2367</v>
      </c>
      <c r="D189">
        <v>80992</v>
      </c>
      <c r="E189" t="s">
        <v>2368</v>
      </c>
      <c r="F189" t="s">
        <v>2417</v>
      </c>
      <c r="AF189" t="s">
        <v>3098</v>
      </c>
      <c r="AG189">
        <v>115</v>
      </c>
    </row>
    <row r="190" spans="1:33" x14ac:dyDescent="0.2">
      <c r="A190">
        <v>20</v>
      </c>
      <c r="B190" t="s">
        <v>2876</v>
      </c>
      <c r="C190" t="s">
        <v>3974</v>
      </c>
      <c r="D190">
        <v>81377</v>
      </c>
      <c r="E190" t="s">
        <v>173</v>
      </c>
      <c r="F190" t="s">
        <v>2418</v>
      </c>
      <c r="AF190" t="s">
        <v>3099</v>
      </c>
      <c r="AG190">
        <v>116</v>
      </c>
    </row>
    <row r="191" spans="1:33" x14ac:dyDescent="0.2">
      <c r="A191">
        <v>21</v>
      </c>
      <c r="B191" t="s">
        <v>2877</v>
      </c>
      <c r="C191" t="s">
        <v>2367</v>
      </c>
      <c r="D191">
        <v>80992</v>
      </c>
      <c r="E191" t="s">
        <v>2368</v>
      </c>
      <c r="F191" t="s">
        <v>2420</v>
      </c>
      <c r="AF191" t="s">
        <v>3100</v>
      </c>
      <c r="AG191">
        <v>117</v>
      </c>
    </row>
    <row r="192" spans="1:33" x14ac:dyDescent="0.2">
      <c r="A192">
        <v>22</v>
      </c>
      <c r="B192" t="s">
        <v>2878</v>
      </c>
      <c r="C192" t="s">
        <v>2367</v>
      </c>
      <c r="D192">
        <v>80992</v>
      </c>
      <c r="E192" t="s">
        <v>2368</v>
      </c>
      <c r="F192" t="s">
        <v>2421</v>
      </c>
      <c r="AF192" t="s">
        <v>3101</v>
      </c>
      <c r="AG192">
        <v>118</v>
      </c>
    </row>
    <row r="193" spans="1:33" x14ac:dyDescent="0.2">
      <c r="A193">
        <v>23</v>
      </c>
      <c r="B193" t="s">
        <v>2879</v>
      </c>
      <c r="C193" t="s">
        <v>2367</v>
      </c>
      <c r="D193">
        <v>80992</v>
      </c>
      <c r="E193" t="s">
        <v>2368</v>
      </c>
      <c r="F193" t="s">
        <v>2440</v>
      </c>
      <c r="AF193" t="s">
        <v>3102</v>
      </c>
      <c r="AG193">
        <v>119</v>
      </c>
    </row>
    <row r="194" spans="1:33" x14ac:dyDescent="0.2">
      <c r="A194">
        <v>24</v>
      </c>
      <c r="B194" t="s">
        <v>2880</v>
      </c>
      <c r="C194" t="s">
        <v>2919</v>
      </c>
      <c r="D194">
        <v>90453</v>
      </c>
      <c r="E194" t="s">
        <v>2373</v>
      </c>
      <c r="F194" t="s">
        <v>2920</v>
      </c>
      <c r="AF194" t="s">
        <v>3103</v>
      </c>
      <c r="AG194">
        <v>120</v>
      </c>
    </row>
    <row r="195" spans="1:33" x14ac:dyDescent="0.2">
      <c r="A195">
        <v>25</v>
      </c>
      <c r="B195" t="s">
        <v>2881</v>
      </c>
      <c r="C195" t="s">
        <v>2367</v>
      </c>
      <c r="D195">
        <v>80992</v>
      </c>
      <c r="E195" t="s">
        <v>2368</v>
      </c>
      <c r="F195" t="s">
        <v>2423</v>
      </c>
      <c r="AF195" t="s">
        <v>3104</v>
      </c>
      <c r="AG195">
        <v>121</v>
      </c>
    </row>
    <row r="196" spans="1:33" x14ac:dyDescent="0.2">
      <c r="A196">
        <v>26</v>
      </c>
      <c r="B196" t="s">
        <v>2882</v>
      </c>
      <c r="C196" t="s">
        <v>2367</v>
      </c>
      <c r="D196">
        <v>80992</v>
      </c>
      <c r="E196" t="s">
        <v>2368</v>
      </c>
      <c r="F196" t="s">
        <v>2425</v>
      </c>
      <c r="AF196" t="s">
        <v>3105</v>
      </c>
      <c r="AG196">
        <v>122</v>
      </c>
    </row>
    <row r="197" spans="1:33" x14ac:dyDescent="0.2">
      <c r="A197">
        <v>27</v>
      </c>
      <c r="B197" t="s">
        <v>2883</v>
      </c>
      <c r="C197" t="s">
        <v>2922</v>
      </c>
      <c r="D197">
        <v>80339</v>
      </c>
      <c r="E197" t="s">
        <v>2368</v>
      </c>
      <c r="F197" t="s">
        <v>2426</v>
      </c>
      <c r="AF197" t="s">
        <v>3106</v>
      </c>
      <c r="AG197">
        <v>123</v>
      </c>
    </row>
    <row r="198" spans="1:33" x14ac:dyDescent="0.2">
      <c r="A198">
        <v>28</v>
      </c>
      <c r="B198" t="s">
        <v>2884</v>
      </c>
      <c r="C198" t="s">
        <v>2387</v>
      </c>
      <c r="D198">
        <v>63071</v>
      </c>
      <c r="E198" t="s">
        <v>2388</v>
      </c>
      <c r="F198" t="s">
        <v>2427</v>
      </c>
      <c r="AF198" t="s">
        <v>3107</v>
      </c>
      <c r="AG198">
        <v>124</v>
      </c>
    </row>
    <row r="199" spans="1:33" x14ac:dyDescent="0.2">
      <c r="A199">
        <v>29</v>
      </c>
      <c r="B199" t="s">
        <v>2885</v>
      </c>
      <c r="C199" t="s">
        <v>2367</v>
      </c>
      <c r="D199">
        <v>80992</v>
      </c>
      <c r="E199" t="s">
        <v>2368</v>
      </c>
      <c r="F199" t="s">
        <v>2428</v>
      </c>
      <c r="AF199" t="s">
        <v>3108</v>
      </c>
      <c r="AG199">
        <v>125</v>
      </c>
    </row>
    <row r="200" spans="1:33" x14ac:dyDescent="0.2">
      <c r="A200">
        <v>30</v>
      </c>
      <c r="B200" t="s">
        <v>2886</v>
      </c>
      <c r="C200" t="s">
        <v>2389</v>
      </c>
      <c r="D200">
        <v>80809</v>
      </c>
      <c r="E200" t="s">
        <v>2368</v>
      </c>
      <c r="F200" t="s">
        <v>2429</v>
      </c>
      <c r="AF200" t="s">
        <v>3109</v>
      </c>
      <c r="AG200">
        <v>126</v>
      </c>
    </row>
    <row r="201" spans="1:33" x14ac:dyDescent="0.2">
      <c r="A201">
        <v>31</v>
      </c>
      <c r="B201" t="s">
        <v>2887</v>
      </c>
      <c r="C201" t="s">
        <v>2390</v>
      </c>
      <c r="D201">
        <v>81929</v>
      </c>
      <c r="E201" t="s">
        <v>2368</v>
      </c>
      <c r="F201" t="s">
        <v>2430</v>
      </c>
      <c r="AF201" t="s">
        <v>3110</v>
      </c>
      <c r="AG201">
        <v>127</v>
      </c>
    </row>
    <row r="202" spans="1:33" x14ac:dyDescent="0.2">
      <c r="A202">
        <v>32</v>
      </c>
      <c r="B202" t="s">
        <v>2888</v>
      </c>
      <c r="C202" t="s">
        <v>2367</v>
      </c>
      <c r="D202">
        <v>80992</v>
      </c>
      <c r="E202" t="s">
        <v>2368</v>
      </c>
      <c r="F202" t="s">
        <v>2431</v>
      </c>
      <c r="AF202" t="s">
        <v>3111</v>
      </c>
      <c r="AG202">
        <v>128</v>
      </c>
    </row>
    <row r="203" spans="1:33" x14ac:dyDescent="0.2">
      <c r="A203">
        <v>33</v>
      </c>
      <c r="B203" t="s">
        <v>2890</v>
      </c>
      <c r="C203" t="s">
        <v>2367</v>
      </c>
      <c r="D203">
        <v>80992</v>
      </c>
      <c r="E203" t="s">
        <v>2368</v>
      </c>
      <c r="F203" t="s">
        <v>2432</v>
      </c>
      <c r="AF203" t="s">
        <v>3112</v>
      </c>
      <c r="AG203">
        <v>129</v>
      </c>
    </row>
    <row r="204" spans="1:33" x14ac:dyDescent="0.2">
      <c r="A204">
        <v>34</v>
      </c>
      <c r="B204" t="s">
        <v>2891</v>
      </c>
      <c r="C204" t="s">
        <v>2367</v>
      </c>
      <c r="D204">
        <v>80992</v>
      </c>
      <c r="E204" t="s">
        <v>2368</v>
      </c>
      <c r="F204" t="s">
        <v>2433</v>
      </c>
      <c r="AF204" t="s">
        <v>3113</v>
      </c>
      <c r="AG204">
        <v>130</v>
      </c>
    </row>
    <row r="205" spans="1:33" x14ac:dyDescent="0.2">
      <c r="A205">
        <v>35</v>
      </c>
      <c r="B205" t="s">
        <v>2892</v>
      </c>
      <c r="C205" t="s">
        <v>2924</v>
      </c>
      <c r="D205">
        <v>83024</v>
      </c>
      <c r="E205" t="s">
        <v>293</v>
      </c>
      <c r="F205" t="s">
        <v>2925</v>
      </c>
      <c r="AF205" t="s">
        <v>3114</v>
      </c>
      <c r="AG205">
        <v>131</v>
      </c>
    </row>
    <row r="206" spans="1:33" x14ac:dyDescent="0.2">
      <c r="A206">
        <v>36</v>
      </c>
      <c r="B206" t="s">
        <v>2893</v>
      </c>
      <c r="C206" t="s">
        <v>2367</v>
      </c>
      <c r="D206">
        <v>80992</v>
      </c>
      <c r="E206" t="s">
        <v>2368</v>
      </c>
      <c r="F206" t="s">
        <v>2926</v>
      </c>
      <c r="AF206" t="s">
        <v>3115</v>
      </c>
      <c r="AG206">
        <v>132</v>
      </c>
    </row>
    <row r="207" spans="1:33" x14ac:dyDescent="0.2">
      <c r="A207">
        <v>37</v>
      </c>
      <c r="B207" t="s">
        <v>2894</v>
      </c>
      <c r="C207" t="s">
        <v>2367</v>
      </c>
      <c r="D207">
        <v>80992</v>
      </c>
      <c r="E207" t="s">
        <v>2368</v>
      </c>
      <c r="F207" t="s">
        <v>2434</v>
      </c>
      <c r="AF207" t="s">
        <v>3116</v>
      </c>
      <c r="AG207">
        <v>133</v>
      </c>
    </row>
    <row r="208" spans="1:33" x14ac:dyDescent="0.2">
      <c r="A208">
        <v>38</v>
      </c>
      <c r="B208" t="s">
        <v>2895</v>
      </c>
      <c r="C208" t="s">
        <v>2391</v>
      </c>
      <c r="D208">
        <v>82041</v>
      </c>
      <c r="E208" t="s">
        <v>190</v>
      </c>
      <c r="F208" t="s">
        <v>2435</v>
      </c>
      <c r="AF208" t="s">
        <v>3117</v>
      </c>
      <c r="AG208">
        <v>134</v>
      </c>
    </row>
    <row r="209" spans="1:33" x14ac:dyDescent="0.2">
      <c r="A209">
        <v>39</v>
      </c>
      <c r="B209" t="s">
        <v>2896</v>
      </c>
      <c r="C209" t="s">
        <v>2367</v>
      </c>
      <c r="D209">
        <v>80992</v>
      </c>
      <c r="E209" t="s">
        <v>2368</v>
      </c>
      <c r="F209" t="s">
        <v>2436</v>
      </c>
      <c r="AF209" t="s">
        <v>3118</v>
      </c>
      <c r="AG209">
        <v>135</v>
      </c>
    </row>
    <row r="210" spans="1:33" x14ac:dyDescent="0.2">
      <c r="A210">
        <v>40</v>
      </c>
      <c r="B210" t="s">
        <v>2897</v>
      </c>
      <c r="C210" t="s">
        <v>2392</v>
      </c>
      <c r="D210">
        <v>91207</v>
      </c>
      <c r="E210" t="s">
        <v>2393</v>
      </c>
      <c r="F210" t="s">
        <v>2928</v>
      </c>
      <c r="AF210" t="s">
        <v>3119</v>
      </c>
      <c r="AG210">
        <v>136</v>
      </c>
    </row>
    <row r="211" spans="1:33" x14ac:dyDescent="0.2">
      <c r="A211">
        <v>41</v>
      </c>
      <c r="B211" t="s">
        <v>2899</v>
      </c>
      <c r="C211" t="s">
        <v>2367</v>
      </c>
      <c r="D211">
        <v>80992</v>
      </c>
      <c r="E211" t="s">
        <v>2368</v>
      </c>
      <c r="F211" t="s">
        <v>2441</v>
      </c>
      <c r="AF211" t="s">
        <v>3120</v>
      </c>
      <c r="AG211">
        <v>137</v>
      </c>
    </row>
    <row r="212" spans="1:33" x14ac:dyDescent="0.2">
      <c r="A212">
        <v>42</v>
      </c>
      <c r="B212" t="s">
        <v>2902</v>
      </c>
      <c r="C212" t="s">
        <v>2367</v>
      </c>
      <c r="D212">
        <v>80992</v>
      </c>
      <c r="E212" t="s">
        <v>2368</v>
      </c>
      <c r="F212" t="s">
        <v>2442</v>
      </c>
      <c r="AF212" t="s">
        <v>3121</v>
      </c>
      <c r="AG212">
        <v>138</v>
      </c>
    </row>
    <row r="213" spans="1:33" x14ac:dyDescent="0.2">
      <c r="A213">
        <v>43</v>
      </c>
      <c r="B213" t="s">
        <v>2903</v>
      </c>
      <c r="C213" t="s">
        <v>2372</v>
      </c>
      <c r="D213">
        <v>90478</v>
      </c>
      <c r="E213" t="s">
        <v>2373</v>
      </c>
      <c r="F213" t="s">
        <v>2443</v>
      </c>
      <c r="AF213" t="s">
        <v>3122</v>
      </c>
      <c r="AG213">
        <v>139</v>
      </c>
    </row>
    <row r="214" spans="1:33" x14ac:dyDescent="0.2">
      <c r="A214">
        <v>44</v>
      </c>
      <c r="B214" t="s">
        <v>2904</v>
      </c>
      <c r="C214" t="s">
        <v>2929</v>
      </c>
      <c r="D214">
        <v>96465</v>
      </c>
      <c r="E214" t="s">
        <v>2930</v>
      </c>
      <c r="F214" t="s">
        <v>2931</v>
      </c>
      <c r="AF214" t="s">
        <v>3123</v>
      </c>
      <c r="AG214">
        <v>140</v>
      </c>
    </row>
    <row r="215" spans="1:33" x14ac:dyDescent="0.2">
      <c r="A215">
        <v>45</v>
      </c>
      <c r="B215" t="s">
        <v>2905</v>
      </c>
      <c r="C215" t="s">
        <v>2367</v>
      </c>
      <c r="D215">
        <v>80992</v>
      </c>
      <c r="E215" t="s">
        <v>2368</v>
      </c>
      <c r="F215" t="s">
        <v>2444</v>
      </c>
    </row>
    <row r="216" spans="1:33" x14ac:dyDescent="0.2">
      <c r="A216">
        <v>46</v>
      </c>
      <c r="B216" t="s">
        <v>2907</v>
      </c>
      <c r="C216" t="s">
        <v>2367</v>
      </c>
      <c r="D216">
        <v>80992</v>
      </c>
      <c r="E216" t="s">
        <v>2368</v>
      </c>
      <c r="F216" t="s">
        <v>2445</v>
      </c>
      <c r="AF216" t="s">
        <v>3124</v>
      </c>
      <c r="AG216" t="s">
        <v>3125</v>
      </c>
    </row>
    <row r="217" spans="1:33" x14ac:dyDescent="0.2">
      <c r="A217">
        <v>47</v>
      </c>
      <c r="B217" t="s">
        <v>2908</v>
      </c>
      <c r="C217" t="s">
        <v>2367</v>
      </c>
      <c r="D217">
        <v>80992</v>
      </c>
      <c r="E217" t="s">
        <v>2368</v>
      </c>
      <c r="F217" t="s">
        <v>2403</v>
      </c>
      <c r="AF217" t="s">
        <v>3126</v>
      </c>
      <c r="AG217" t="s">
        <v>3127</v>
      </c>
    </row>
    <row r="218" spans="1:33" x14ac:dyDescent="0.2">
      <c r="A218">
        <v>48</v>
      </c>
      <c r="B218" t="s">
        <v>2910</v>
      </c>
      <c r="C218" t="s">
        <v>2378</v>
      </c>
      <c r="D218">
        <v>80331</v>
      </c>
      <c r="E218" t="s">
        <v>2368</v>
      </c>
      <c r="F218" t="s">
        <v>2404</v>
      </c>
      <c r="AF218" t="s">
        <v>3128</v>
      </c>
      <c r="AG218" t="s">
        <v>3129</v>
      </c>
    </row>
    <row r="219" spans="1:33" x14ac:dyDescent="0.2">
      <c r="A219">
        <v>49</v>
      </c>
      <c r="B219" t="s">
        <v>2911</v>
      </c>
      <c r="C219" t="s">
        <v>2380</v>
      </c>
      <c r="D219">
        <v>84489</v>
      </c>
      <c r="E219" t="s">
        <v>521</v>
      </c>
      <c r="F219" t="s">
        <v>2407</v>
      </c>
      <c r="AF219" t="s">
        <v>3130</v>
      </c>
      <c r="AG219" t="s">
        <v>3131</v>
      </c>
    </row>
    <row r="220" spans="1:33" x14ac:dyDescent="0.2">
      <c r="A220">
        <v>50</v>
      </c>
      <c r="B220" t="s">
        <v>2912</v>
      </c>
      <c r="C220" t="s">
        <v>2934</v>
      </c>
      <c r="D220">
        <v>83250</v>
      </c>
      <c r="E220" t="s">
        <v>332</v>
      </c>
      <c r="F220" t="s">
        <v>2409</v>
      </c>
      <c r="AF220" t="s">
        <v>3132</v>
      </c>
      <c r="AG220" t="s">
        <v>3133</v>
      </c>
    </row>
    <row r="221" spans="1:33" x14ac:dyDescent="0.2">
      <c r="A221">
        <v>51</v>
      </c>
      <c r="B221" t="s">
        <v>2913</v>
      </c>
      <c r="C221" t="s">
        <v>2367</v>
      </c>
      <c r="D221">
        <v>80992</v>
      </c>
      <c r="E221" t="s">
        <v>2368</v>
      </c>
      <c r="F221" t="s">
        <v>2399</v>
      </c>
      <c r="AF221" t="s">
        <v>3134</v>
      </c>
      <c r="AG221" t="s">
        <v>3135</v>
      </c>
    </row>
    <row r="222" spans="1:33" x14ac:dyDescent="0.2">
      <c r="A222">
        <v>52</v>
      </c>
      <c r="B222" t="s">
        <v>2914</v>
      </c>
      <c r="C222" t="s">
        <v>2935</v>
      </c>
      <c r="D222">
        <v>85051</v>
      </c>
      <c r="E222" t="s">
        <v>565</v>
      </c>
      <c r="F222" t="s">
        <v>2936</v>
      </c>
      <c r="AF222" t="s">
        <v>3136</v>
      </c>
      <c r="AG222" t="s">
        <v>3137</v>
      </c>
    </row>
    <row r="223" spans="1:33" x14ac:dyDescent="0.2">
      <c r="A223">
        <v>53</v>
      </c>
      <c r="B223" t="s">
        <v>3982</v>
      </c>
      <c r="C223" t="s">
        <v>4006</v>
      </c>
      <c r="D223">
        <v>82266</v>
      </c>
      <c r="E223" t="s">
        <v>215</v>
      </c>
      <c r="AF223" t="s">
        <v>3138</v>
      </c>
      <c r="AG223" t="s">
        <v>3139</v>
      </c>
    </row>
    <row r="224" spans="1:33" x14ac:dyDescent="0.2">
      <c r="A224">
        <v>54</v>
      </c>
      <c r="B224" t="s">
        <v>2915</v>
      </c>
      <c r="C224" t="s">
        <v>2367</v>
      </c>
      <c r="D224">
        <v>80992</v>
      </c>
      <c r="E224" t="s">
        <v>2368</v>
      </c>
      <c r="F224" t="s">
        <v>2419</v>
      </c>
      <c r="AF224" t="s">
        <v>3140</v>
      </c>
      <c r="AG224" t="s">
        <v>3141</v>
      </c>
    </row>
    <row r="225" spans="1:33" x14ac:dyDescent="0.2">
      <c r="A225">
        <v>55</v>
      </c>
      <c r="B225" t="s">
        <v>2916</v>
      </c>
      <c r="C225" t="s">
        <v>2367</v>
      </c>
      <c r="D225">
        <v>80992</v>
      </c>
      <c r="E225" t="s">
        <v>2368</v>
      </c>
      <c r="F225" t="s">
        <v>2439</v>
      </c>
      <c r="AF225" t="s">
        <v>3142</v>
      </c>
      <c r="AG225" t="s">
        <v>3143</v>
      </c>
    </row>
    <row r="226" spans="1:33" x14ac:dyDescent="0.2">
      <c r="A226">
        <v>56</v>
      </c>
      <c r="B226" t="s">
        <v>2917</v>
      </c>
      <c r="C226" t="s">
        <v>2386</v>
      </c>
      <c r="D226">
        <v>81677</v>
      </c>
      <c r="E226" t="s">
        <v>2368</v>
      </c>
      <c r="F226" t="s">
        <v>2424</v>
      </c>
      <c r="AF226" t="s">
        <v>3144</v>
      </c>
      <c r="AG226" t="s">
        <v>3145</v>
      </c>
    </row>
    <row r="227" spans="1:33" x14ac:dyDescent="0.2">
      <c r="A227">
        <v>57</v>
      </c>
      <c r="B227" t="s">
        <v>2921</v>
      </c>
      <c r="C227" t="s">
        <v>2394</v>
      </c>
      <c r="D227">
        <v>96047</v>
      </c>
      <c r="E227" t="s">
        <v>1973</v>
      </c>
      <c r="F227" t="s">
        <v>2437</v>
      </c>
      <c r="AF227" t="s">
        <v>3146</v>
      </c>
      <c r="AG227" t="s">
        <v>3147</v>
      </c>
    </row>
    <row r="228" spans="1:33" x14ac:dyDescent="0.2">
      <c r="AF228" t="s">
        <v>3148</v>
      </c>
      <c r="AG228" t="s">
        <v>3149</v>
      </c>
    </row>
    <row r="229" spans="1:33" x14ac:dyDescent="0.2">
      <c r="AF229" t="s">
        <v>3150</v>
      </c>
      <c r="AG229" t="s">
        <v>3151</v>
      </c>
    </row>
    <row r="230" spans="1:33" x14ac:dyDescent="0.2">
      <c r="AF230" t="s">
        <v>3152</v>
      </c>
      <c r="AG230" t="s">
        <v>3153</v>
      </c>
    </row>
    <row r="231" spans="1:33" x14ac:dyDescent="0.2">
      <c r="AF231" t="s">
        <v>3154</v>
      </c>
      <c r="AG231" t="s">
        <v>3155</v>
      </c>
    </row>
    <row r="232" spans="1:33" x14ac:dyDescent="0.2">
      <c r="AF232" t="s">
        <v>3156</v>
      </c>
      <c r="AG232" t="s">
        <v>3157</v>
      </c>
    </row>
    <row r="233" spans="1:33" x14ac:dyDescent="0.2">
      <c r="AF233" t="s">
        <v>3158</v>
      </c>
      <c r="AG233" t="s">
        <v>3159</v>
      </c>
    </row>
    <row r="234" spans="1:33" x14ac:dyDescent="0.2">
      <c r="AF234" t="s">
        <v>3160</v>
      </c>
      <c r="AG234" t="s">
        <v>3161</v>
      </c>
    </row>
    <row r="235" spans="1:33" x14ac:dyDescent="0.2">
      <c r="AF235" t="s">
        <v>3162</v>
      </c>
      <c r="AG235" t="s">
        <v>3163</v>
      </c>
    </row>
    <row r="236" spans="1:33" x14ac:dyDescent="0.2">
      <c r="AF236" t="s">
        <v>3164</v>
      </c>
      <c r="AG236" t="s">
        <v>3165</v>
      </c>
    </row>
    <row r="237" spans="1:33" x14ac:dyDescent="0.2">
      <c r="AF237" t="s">
        <v>3166</v>
      </c>
      <c r="AG237" t="s">
        <v>3167</v>
      </c>
    </row>
    <row r="238" spans="1:33" x14ac:dyDescent="0.2">
      <c r="AF238" t="s">
        <v>3168</v>
      </c>
      <c r="AG238" t="s">
        <v>3169</v>
      </c>
    </row>
    <row r="239" spans="1:33" x14ac:dyDescent="0.2">
      <c r="AF239" t="s">
        <v>3170</v>
      </c>
      <c r="AG239" t="s">
        <v>3171</v>
      </c>
    </row>
    <row r="240" spans="1:33" x14ac:dyDescent="0.2">
      <c r="AF240" t="s">
        <v>3172</v>
      </c>
      <c r="AG240" t="s">
        <v>3173</v>
      </c>
    </row>
    <row r="241" spans="32:33" x14ac:dyDescent="0.2">
      <c r="AF241" t="s">
        <v>3174</v>
      </c>
      <c r="AG241" t="s">
        <v>3175</v>
      </c>
    </row>
    <row r="242" spans="32:33" x14ac:dyDescent="0.2">
      <c r="AF242" t="s">
        <v>3176</v>
      </c>
      <c r="AG242" t="s">
        <v>3177</v>
      </c>
    </row>
    <row r="243" spans="32:33" x14ac:dyDescent="0.2">
      <c r="AF243" t="s">
        <v>3178</v>
      </c>
      <c r="AG243" t="s">
        <v>3179</v>
      </c>
    </row>
    <row r="244" spans="32:33" x14ac:dyDescent="0.2">
      <c r="AF244" t="s">
        <v>3180</v>
      </c>
      <c r="AG244" t="s">
        <v>3181</v>
      </c>
    </row>
    <row r="245" spans="32:33" x14ac:dyDescent="0.2">
      <c r="AF245" t="s">
        <v>3182</v>
      </c>
      <c r="AG245" t="s">
        <v>3183</v>
      </c>
    </row>
    <row r="246" spans="32:33" x14ac:dyDescent="0.2">
      <c r="AF246" t="s">
        <v>3184</v>
      </c>
      <c r="AG246" t="s">
        <v>3185</v>
      </c>
    </row>
    <row r="247" spans="32:33" x14ac:dyDescent="0.2">
      <c r="AF247" t="s">
        <v>3186</v>
      </c>
      <c r="AG247" t="s">
        <v>3187</v>
      </c>
    </row>
    <row r="248" spans="32:33" x14ac:dyDescent="0.2">
      <c r="AF248" t="s">
        <v>3188</v>
      </c>
      <c r="AG248" t="s">
        <v>3189</v>
      </c>
    </row>
    <row r="249" spans="32:33" x14ac:dyDescent="0.2">
      <c r="AF249" t="s">
        <v>3190</v>
      </c>
      <c r="AG249" t="s">
        <v>3191</v>
      </c>
    </row>
    <row r="250" spans="32:33" x14ac:dyDescent="0.2">
      <c r="AF250" t="s">
        <v>3192</v>
      </c>
      <c r="AG250" t="s">
        <v>3193</v>
      </c>
    </row>
    <row r="251" spans="32:33" x14ac:dyDescent="0.2">
      <c r="AF251" t="s">
        <v>3194</v>
      </c>
      <c r="AG251" t="s">
        <v>3195</v>
      </c>
    </row>
    <row r="252" spans="32:33" x14ac:dyDescent="0.2">
      <c r="AF252" t="s">
        <v>3196</v>
      </c>
      <c r="AG252" t="s">
        <v>3197</v>
      </c>
    </row>
    <row r="253" spans="32:33" x14ac:dyDescent="0.2">
      <c r="AF253" t="s">
        <v>3198</v>
      </c>
      <c r="AG253" t="s">
        <v>3199</v>
      </c>
    </row>
    <row r="254" spans="32:33" x14ac:dyDescent="0.2">
      <c r="AF254" t="s">
        <v>3200</v>
      </c>
      <c r="AG254" t="s">
        <v>3201</v>
      </c>
    </row>
    <row r="255" spans="32:33" x14ac:dyDescent="0.2">
      <c r="AF255" t="s">
        <v>3202</v>
      </c>
      <c r="AG255" t="s">
        <v>3203</v>
      </c>
    </row>
    <row r="256" spans="32:33" x14ac:dyDescent="0.2">
      <c r="AF256" t="s">
        <v>3204</v>
      </c>
      <c r="AG256" t="s">
        <v>3205</v>
      </c>
    </row>
    <row r="257" spans="32:33" x14ac:dyDescent="0.2">
      <c r="AF257" t="s">
        <v>3206</v>
      </c>
      <c r="AG257" t="s">
        <v>3207</v>
      </c>
    </row>
    <row r="258" spans="32:33" x14ac:dyDescent="0.2">
      <c r="AF258" t="s">
        <v>3208</v>
      </c>
      <c r="AG258" t="s">
        <v>3209</v>
      </c>
    </row>
    <row r="259" spans="32:33" x14ac:dyDescent="0.2">
      <c r="AF259" t="s">
        <v>3210</v>
      </c>
      <c r="AG259" t="s">
        <v>3211</v>
      </c>
    </row>
    <row r="260" spans="32:33" x14ac:dyDescent="0.2">
      <c r="AF260" t="s">
        <v>3212</v>
      </c>
      <c r="AG260" t="s">
        <v>3213</v>
      </c>
    </row>
    <row r="261" spans="32:33" x14ac:dyDescent="0.2">
      <c r="AF261" t="s">
        <v>3214</v>
      </c>
      <c r="AG261" t="s">
        <v>3215</v>
      </c>
    </row>
    <row r="262" spans="32:33" x14ac:dyDescent="0.2">
      <c r="AF262" t="s">
        <v>3216</v>
      </c>
      <c r="AG262" t="s">
        <v>3217</v>
      </c>
    </row>
    <row r="263" spans="32:33" x14ac:dyDescent="0.2">
      <c r="AF263" t="s">
        <v>3218</v>
      </c>
      <c r="AG263" t="s">
        <v>3219</v>
      </c>
    </row>
    <row r="264" spans="32:33" x14ac:dyDescent="0.2">
      <c r="AF264" t="s">
        <v>3220</v>
      </c>
      <c r="AG264" t="s">
        <v>3221</v>
      </c>
    </row>
    <row r="265" spans="32:33" x14ac:dyDescent="0.2">
      <c r="AF265" t="s">
        <v>3222</v>
      </c>
      <c r="AG265" t="s">
        <v>3223</v>
      </c>
    </row>
    <row r="266" spans="32:33" x14ac:dyDescent="0.2">
      <c r="AF266" t="s">
        <v>3224</v>
      </c>
      <c r="AG266" t="s">
        <v>3225</v>
      </c>
    </row>
    <row r="267" spans="32:33" x14ac:dyDescent="0.2">
      <c r="AF267" t="s">
        <v>3226</v>
      </c>
      <c r="AG267" t="s">
        <v>3227</v>
      </c>
    </row>
    <row r="268" spans="32:33" x14ac:dyDescent="0.2">
      <c r="AF268" t="s">
        <v>3228</v>
      </c>
      <c r="AG268" t="s">
        <v>3229</v>
      </c>
    </row>
    <row r="269" spans="32:33" x14ac:dyDescent="0.2">
      <c r="AF269" t="s">
        <v>3230</v>
      </c>
      <c r="AG269" t="s">
        <v>3231</v>
      </c>
    </row>
    <row r="270" spans="32:33" x14ac:dyDescent="0.2">
      <c r="AF270" t="s">
        <v>3232</v>
      </c>
      <c r="AG270" t="s">
        <v>3233</v>
      </c>
    </row>
    <row r="271" spans="32:33" x14ac:dyDescent="0.2">
      <c r="AF271" t="s">
        <v>3234</v>
      </c>
      <c r="AG271" t="s">
        <v>3235</v>
      </c>
    </row>
    <row r="272" spans="32:33" x14ac:dyDescent="0.2">
      <c r="AF272" t="s">
        <v>3236</v>
      </c>
      <c r="AG272" t="s">
        <v>3237</v>
      </c>
    </row>
    <row r="273" spans="32:33" x14ac:dyDescent="0.2">
      <c r="AF273" t="s">
        <v>3238</v>
      </c>
      <c r="AG273" t="s">
        <v>3239</v>
      </c>
    </row>
    <row r="274" spans="32:33" x14ac:dyDescent="0.2">
      <c r="AF274" t="s">
        <v>3240</v>
      </c>
      <c r="AG274" t="s">
        <v>3241</v>
      </c>
    </row>
    <row r="275" spans="32:33" x14ac:dyDescent="0.2">
      <c r="AF275" t="s">
        <v>3242</v>
      </c>
      <c r="AG275" t="s">
        <v>3243</v>
      </c>
    </row>
    <row r="276" spans="32:33" x14ac:dyDescent="0.2">
      <c r="AF276" t="s">
        <v>3244</v>
      </c>
      <c r="AG276" t="s">
        <v>3245</v>
      </c>
    </row>
    <row r="277" spans="32:33" x14ac:dyDescent="0.2">
      <c r="AF277" t="s">
        <v>3246</v>
      </c>
      <c r="AG277" t="s">
        <v>3247</v>
      </c>
    </row>
    <row r="278" spans="32:33" x14ac:dyDescent="0.2">
      <c r="AF278" t="s">
        <v>3248</v>
      </c>
      <c r="AG278" t="s">
        <v>3249</v>
      </c>
    </row>
    <row r="279" spans="32:33" x14ac:dyDescent="0.2">
      <c r="AF279" t="s">
        <v>3250</v>
      </c>
      <c r="AG279" t="s">
        <v>3251</v>
      </c>
    </row>
    <row r="280" spans="32:33" x14ac:dyDescent="0.2">
      <c r="AF280" t="s">
        <v>3252</v>
      </c>
      <c r="AG280" t="s">
        <v>3253</v>
      </c>
    </row>
    <row r="281" spans="32:33" x14ac:dyDescent="0.2">
      <c r="AF281" t="s">
        <v>3254</v>
      </c>
      <c r="AG281" t="s">
        <v>3255</v>
      </c>
    </row>
    <row r="282" spans="32:33" x14ac:dyDescent="0.2">
      <c r="AF282" t="s">
        <v>3256</v>
      </c>
      <c r="AG282" t="s">
        <v>3257</v>
      </c>
    </row>
    <row r="283" spans="32:33" x14ac:dyDescent="0.2">
      <c r="AF283" t="s">
        <v>3258</v>
      </c>
      <c r="AG283" t="s">
        <v>3259</v>
      </c>
    </row>
    <row r="284" spans="32:33" x14ac:dyDescent="0.2">
      <c r="AF284" t="s">
        <v>3260</v>
      </c>
      <c r="AG284" t="s">
        <v>3261</v>
      </c>
    </row>
    <row r="285" spans="32:33" x14ac:dyDescent="0.2">
      <c r="AF285" t="s">
        <v>3262</v>
      </c>
      <c r="AG285" t="s">
        <v>3263</v>
      </c>
    </row>
    <row r="286" spans="32:33" x14ac:dyDescent="0.2">
      <c r="AF286" t="s">
        <v>3264</v>
      </c>
      <c r="AG286" t="s">
        <v>3265</v>
      </c>
    </row>
    <row r="287" spans="32:33" x14ac:dyDescent="0.2">
      <c r="AF287" t="s">
        <v>3266</v>
      </c>
      <c r="AG287" t="s">
        <v>3267</v>
      </c>
    </row>
    <row r="288" spans="32:33" x14ac:dyDescent="0.2">
      <c r="AF288" t="s">
        <v>3268</v>
      </c>
      <c r="AG288" t="s">
        <v>3269</v>
      </c>
    </row>
    <row r="289" spans="32:33" x14ac:dyDescent="0.2">
      <c r="AF289" t="s">
        <v>3270</v>
      </c>
      <c r="AG289" t="s">
        <v>3271</v>
      </c>
    </row>
    <row r="290" spans="32:33" x14ac:dyDescent="0.2">
      <c r="AF290" t="s">
        <v>3272</v>
      </c>
      <c r="AG290" t="s">
        <v>3273</v>
      </c>
    </row>
    <row r="291" spans="32:33" x14ac:dyDescent="0.2">
      <c r="AF291" t="s">
        <v>3274</v>
      </c>
      <c r="AG291" t="s">
        <v>3275</v>
      </c>
    </row>
    <row r="292" spans="32:33" x14ac:dyDescent="0.2">
      <c r="AF292" t="s">
        <v>3276</v>
      </c>
      <c r="AG292" t="s">
        <v>3277</v>
      </c>
    </row>
    <row r="293" spans="32:33" x14ac:dyDescent="0.2">
      <c r="AF293" t="s">
        <v>3278</v>
      </c>
      <c r="AG293" t="s">
        <v>3279</v>
      </c>
    </row>
    <row r="294" spans="32:33" x14ac:dyDescent="0.2">
      <c r="AF294" t="s">
        <v>3280</v>
      </c>
      <c r="AG294" t="s">
        <v>3281</v>
      </c>
    </row>
    <row r="295" spans="32:33" x14ac:dyDescent="0.2">
      <c r="AF295" t="s">
        <v>3282</v>
      </c>
      <c r="AG295" t="s">
        <v>3283</v>
      </c>
    </row>
    <row r="296" spans="32:33" x14ac:dyDescent="0.2">
      <c r="AF296" t="s">
        <v>3284</v>
      </c>
      <c r="AG296" t="s">
        <v>3285</v>
      </c>
    </row>
    <row r="297" spans="32:33" x14ac:dyDescent="0.2">
      <c r="AF297" t="s">
        <v>3286</v>
      </c>
      <c r="AG297" t="s">
        <v>3287</v>
      </c>
    </row>
    <row r="298" spans="32:33" x14ac:dyDescent="0.2">
      <c r="AF298" t="s">
        <v>3288</v>
      </c>
      <c r="AG298" t="s">
        <v>3289</v>
      </c>
    </row>
    <row r="299" spans="32:33" x14ac:dyDescent="0.2">
      <c r="AF299" t="s">
        <v>3290</v>
      </c>
      <c r="AG299" t="s">
        <v>3291</v>
      </c>
    </row>
    <row r="300" spans="32:33" x14ac:dyDescent="0.2">
      <c r="AF300" t="s">
        <v>3292</v>
      </c>
      <c r="AG300" t="s">
        <v>3293</v>
      </c>
    </row>
    <row r="301" spans="32:33" x14ac:dyDescent="0.2">
      <c r="AF301" t="s">
        <v>3294</v>
      </c>
      <c r="AG301" t="s">
        <v>3295</v>
      </c>
    </row>
    <row r="302" spans="32:33" x14ac:dyDescent="0.2">
      <c r="AF302" t="s">
        <v>3296</v>
      </c>
      <c r="AG302" t="s">
        <v>3297</v>
      </c>
    </row>
    <row r="303" spans="32:33" x14ac:dyDescent="0.2">
      <c r="AF303" t="s">
        <v>3298</v>
      </c>
      <c r="AG303" t="s">
        <v>3299</v>
      </c>
    </row>
    <row r="304" spans="32:33" x14ac:dyDescent="0.2">
      <c r="AF304" t="s">
        <v>3300</v>
      </c>
      <c r="AG304" t="s">
        <v>3301</v>
      </c>
    </row>
    <row r="305" spans="32:33" x14ac:dyDescent="0.2">
      <c r="AF305" t="s">
        <v>3302</v>
      </c>
      <c r="AG305" t="s">
        <v>3303</v>
      </c>
    </row>
    <row r="306" spans="32:33" x14ac:dyDescent="0.2">
      <c r="AF306" t="s">
        <v>3304</v>
      </c>
      <c r="AG306" t="s">
        <v>3305</v>
      </c>
    </row>
    <row r="307" spans="32:33" x14ac:dyDescent="0.2">
      <c r="AF307" t="s">
        <v>3306</v>
      </c>
      <c r="AG307" t="s">
        <v>3307</v>
      </c>
    </row>
    <row r="308" spans="32:33" x14ac:dyDescent="0.2">
      <c r="AF308" t="s">
        <v>3308</v>
      </c>
      <c r="AG308" t="s">
        <v>3309</v>
      </c>
    </row>
    <row r="309" spans="32:33" x14ac:dyDescent="0.2">
      <c r="AF309" t="s">
        <v>3310</v>
      </c>
      <c r="AG309" t="s">
        <v>3311</v>
      </c>
    </row>
    <row r="310" spans="32:33" x14ac:dyDescent="0.2">
      <c r="AF310" t="s">
        <v>3312</v>
      </c>
      <c r="AG310" t="s">
        <v>3313</v>
      </c>
    </row>
    <row r="311" spans="32:33" x14ac:dyDescent="0.2">
      <c r="AF311" t="s">
        <v>3314</v>
      </c>
      <c r="AG311" t="s">
        <v>3315</v>
      </c>
    </row>
    <row r="312" spans="32:33" x14ac:dyDescent="0.2">
      <c r="AF312" t="s">
        <v>3316</v>
      </c>
      <c r="AG312" t="s">
        <v>3317</v>
      </c>
    </row>
    <row r="313" spans="32:33" x14ac:dyDescent="0.2">
      <c r="AF313" t="s">
        <v>3318</v>
      </c>
      <c r="AG313" t="s">
        <v>3319</v>
      </c>
    </row>
    <row r="314" spans="32:33" x14ac:dyDescent="0.2">
      <c r="AF314" t="s">
        <v>3320</v>
      </c>
      <c r="AG314" t="s">
        <v>3321</v>
      </c>
    </row>
    <row r="315" spans="32:33" x14ac:dyDescent="0.2">
      <c r="AF315" t="s">
        <v>3322</v>
      </c>
      <c r="AG315" t="s">
        <v>3323</v>
      </c>
    </row>
    <row r="316" spans="32:33" x14ac:dyDescent="0.2">
      <c r="AF316" t="s">
        <v>3324</v>
      </c>
      <c r="AG316" t="s">
        <v>3325</v>
      </c>
    </row>
    <row r="317" spans="32:33" x14ac:dyDescent="0.2">
      <c r="AF317" t="s">
        <v>3326</v>
      </c>
      <c r="AG317" t="s">
        <v>3327</v>
      </c>
    </row>
    <row r="318" spans="32:33" x14ac:dyDescent="0.2">
      <c r="AF318" t="s">
        <v>3328</v>
      </c>
      <c r="AG318" t="s">
        <v>3329</v>
      </c>
    </row>
    <row r="319" spans="32:33" x14ac:dyDescent="0.2">
      <c r="AF319" t="s">
        <v>3330</v>
      </c>
      <c r="AG319" t="s">
        <v>3331</v>
      </c>
    </row>
    <row r="320" spans="32:33" x14ac:dyDescent="0.2">
      <c r="AF320" t="s">
        <v>3332</v>
      </c>
      <c r="AG320" t="s">
        <v>3333</v>
      </c>
    </row>
    <row r="321" spans="32:33" x14ac:dyDescent="0.2">
      <c r="AF321" t="s">
        <v>3334</v>
      </c>
      <c r="AG321" t="s">
        <v>3335</v>
      </c>
    </row>
    <row r="322" spans="32:33" x14ac:dyDescent="0.2">
      <c r="AF322" t="s">
        <v>3336</v>
      </c>
      <c r="AG322" t="s">
        <v>3337</v>
      </c>
    </row>
    <row r="323" spans="32:33" x14ac:dyDescent="0.2">
      <c r="AF323" t="s">
        <v>3338</v>
      </c>
      <c r="AG323" t="s">
        <v>3339</v>
      </c>
    </row>
    <row r="324" spans="32:33" x14ac:dyDescent="0.2">
      <c r="AF324" t="s">
        <v>3340</v>
      </c>
      <c r="AG324" t="s">
        <v>3341</v>
      </c>
    </row>
    <row r="325" spans="32:33" x14ac:dyDescent="0.2">
      <c r="AF325" t="s">
        <v>3342</v>
      </c>
      <c r="AG325" t="s">
        <v>3343</v>
      </c>
    </row>
    <row r="326" spans="32:33" x14ac:dyDescent="0.2">
      <c r="AF326" t="s">
        <v>3344</v>
      </c>
      <c r="AG326" t="s">
        <v>3345</v>
      </c>
    </row>
    <row r="327" spans="32:33" x14ac:dyDescent="0.2">
      <c r="AF327" t="s">
        <v>3346</v>
      </c>
      <c r="AG327" t="s">
        <v>3347</v>
      </c>
    </row>
    <row r="328" spans="32:33" x14ac:dyDescent="0.2">
      <c r="AF328" t="s">
        <v>3348</v>
      </c>
      <c r="AG328" t="s">
        <v>3349</v>
      </c>
    </row>
    <row r="329" spans="32:33" x14ac:dyDescent="0.2">
      <c r="AF329" t="s">
        <v>3350</v>
      </c>
      <c r="AG329" t="s">
        <v>3351</v>
      </c>
    </row>
    <row r="330" spans="32:33" x14ac:dyDescent="0.2">
      <c r="AF330" t="s">
        <v>3352</v>
      </c>
      <c r="AG330" t="s">
        <v>3353</v>
      </c>
    </row>
    <row r="331" spans="32:33" x14ac:dyDescent="0.2">
      <c r="AF331" t="s">
        <v>3354</v>
      </c>
      <c r="AG331" t="s">
        <v>3355</v>
      </c>
    </row>
    <row r="332" spans="32:33" x14ac:dyDescent="0.2">
      <c r="AF332" t="s">
        <v>3356</v>
      </c>
      <c r="AG332" t="s">
        <v>3357</v>
      </c>
    </row>
    <row r="333" spans="32:33" x14ac:dyDescent="0.2">
      <c r="AF333" t="s">
        <v>3358</v>
      </c>
      <c r="AG333" t="s">
        <v>3359</v>
      </c>
    </row>
    <row r="334" spans="32:33" x14ac:dyDescent="0.2">
      <c r="AF334" t="s">
        <v>3360</v>
      </c>
      <c r="AG334" t="s">
        <v>3361</v>
      </c>
    </row>
    <row r="335" spans="32:33" x14ac:dyDescent="0.2">
      <c r="AF335" t="s">
        <v>3362</v>
      </c>
      <c r="AG335" t="s">
        <v>3363</v>
      </c>
    </row>
    <row r="336" spans="32:33" x14ac:dyDescent="0.2">
      <c r="AF336" t="s">
        <v>3364</v>
      </c>
      <c r="AG336" t="s">
        <v>3365</v>
      </c>
    </row>
    <row r="337" spans="32:33" x14ac:dyDescent="0.2">
      <c r="AF337" t="s">
        <v>3366</v>
      </c>
      <c r="AG337" t="s">
        <v>3367</v>
      </c>
    </row>
    <row r="338" spans="32:33" x14ac:dyDescent="0.2">
      <c r="AF338" t="s">
        <v>3368</v>
      </c>
      <c r="AG338" t="s">
        <v>3369</v>
      </c>
    </row>
    <row r="339" spans="32:33" x14ac:dyDescent="0.2">
      <c r="AF339" t="s">
        <v>3370</v>
      </c>
      <c r="AG339" t="s">
        <v>3371</v>
      </c>
    </row>
    <row r="340" spans="32:33" x14ac:dyDescent="0.2">
      <c r="AF340" t="s">
        <v>3372</v>
      </c>
      <c r="AG340" t="s">
        <v>3373</v>
      </c>
    </row>
    <row r="341" spans="32:33" x14ac:dyDescent="0.2">
      <c r="AF341" t="s">
        <v>3374</v>
      </c>
      <c r="AG341" t="s">
        <v>3375</v>
      </c>
    </row>
    <row r="342" spans="32:33" x14ac:dyDescent="0.2">
      <c r="AF342" t="s">
        <v>3376</v>
      </c>
      <c r="AG342" t="s">
        <v>3377</v>
      </c>
    </row>
    <row r="343" spans="32:33" x14ac:dyDescent="0.2">
      <c r="AF343" t="s">
        <v>3378</v>
      </c>
      <c r="AG343" t="s">
        <v>3379</v>
      </c>
    </row>
    <row r="344" spans="32:33" x14ac:dyDescent="0.2">
      <c r="AF344" t="s">
        <v>3380</v>
      </c>
      <c r="AG344" t="s">
        <v>3381</v>
      </c>
    </row>
    <row r="345" spans="32:33" x14ac:dyDescent="0.2">
      <c r="AF345" t="s">
        <v>3382</v>
      </c>
      <c r="AG345" t="s">
        <v>3383</v>
      </c>
    </row>
    <row r="346" spans="32:33" x14ac:dyDescent="0.2">
      <c r="AF346" t="s">
        <v>3384</v>
      </c>
      <c r="AG346" t="s">
        <v>3385</v>
      </c>
    </row>
    <row r="347" spans="32:33" x14ac:dyDescent="0.2">
      <c r="AF347" t="s">
        <v>3386</v>
      </c>
      <c r="AG347" t="s">
        <v>3387</v>
      </c>
    </row>
    <row r="348" spans="32:33" x14ac:dyDescent="0.2">
      <c r="AF348" t="s">
        <v>3388</v>
      </c>
      <c r="AG348" t="s">
        <v>3389</v>
      </c>
    </row>
    <row r="349" spans="32:33" x14ac:dyDescent="0.2">
      <c r="AF349" t="s">
        <v>3390</v>
      </c>
      <c r="AG349" t="s">
        <v>3391</v>
      </c>
    </row>
    <row r="350" spans="32:33" x14ac:dyDescent="0.2">
      <c r="AF350" t="s">
        <v>3392</v>
      </c>
      <c r="AG350" t="s">
        <v>3393</v>
      </c>
    </row>
    <row r="351" spans="32:33" x14ac:dyDescent="0.2">
      <c r="AF351" t="s">
        <v>3394</v>
      </c>
      <c r="AG351" t="s">
        <v>3395</v>
      </c>
    </row>
    <row r="352" spans="32:33" x14ac:dyDescent="0.2">
      <c r="AF352" t="s">
        <v>3396</v>
      </c>
      <c r="AG352" t="s">
        <v>3397</v>
      </c>
    </row>
    <row r="353" spans="32:33" x14ac:dyDescent="0.2">
      <c r="AF353" t="s">
        <v>3398</v>
      </c>
      <c r="AG353" t="s">
        <v>3399</v>
      </c>
    </row>
    <row r="354" spans="32:33" x14ac:dyDescent="0.2">
      <c r="AF354" t="s">
        <v>3400</v>
      </c>
      <c r="AG354" t="s">
        <v>3401</v>
      </c>
    </row>
    <row r="355" spans="32:33" x14ac:dyDescent="0.2">
      <c r="AF355" t="s">
        <v>3402</v>
      </c>
      <c r="AG355" t="s">
        <v>3403</v>
      </c>
    </row>
    <row r="356" spans="32:33" x14ac:dyDescent="0.2">
      <c r="AF356" t="s">
        <v>3404</v>
      </c>
      <c r="AG356" t="s">
        <v>3405</v>
      </c>
    </row>
    <row r="357" spans="32:33" x14ac:dyDescent="0.2">
      <c r="AF357" t="s">
        <v>3406</v>
      </c>
      <c r="AG357" t="s">
        <v>3407</v>
      </c>
    </row>
    <row r="358" spans="32:33" x14ac:dyDescent="0.2">
      <c r="AF358" t="s">
        <v>3408</v>
      </c>
      <c r="AG358" t="s">
        <v>3409</v>
      </c>
    </row>
    <row r="359" spans="32:33" x14ac:dyDescent="0.2">
      <c r="AF359" t="s">
        <v>3410</v>
      </c>
      <c r="AG359" t="s">
        <v>3411</v>
      </c>
    </row>
    <row r="360" spans="32:33" x14ac:dyDescent="0.2">
      <c r="AF360" t="s">
        <v>3412</v>
      </c>
      <c r="AG360" t="s">
        <v>3413</v>
      </c>
    </row>
    <row r="361" spans="32:33" x14ac:dyDescent="0.2">
      <c r="AF361" t="s">
        <v>3414</v>
      </c>
      <c r="AG361" t="s">
        <v>3415</v>
      </c>
    </row>
    <row r="362" spans="32:33" x14ac:dyDescent="0.2">
      <c r="AF362" t="s">
        <v>3416</v>
      </c>
      <c r="AG362" t="s">
        <v>3417</v>
      </c>
    </row>
    <row r="363" spans="32:33" x14ac:dyDescent="0.2">
      <c r="AF363" t="s">
        <v>3418</v>
      </c>
      <c r="AG363" t="s">
        <v>3419</v>
      </c>
    </row>
    <row r="364" spans="32:33" x14ac:dyDescent="0.2">
      <c r="AF364" t="s">
        <v>3420</v>
      </c>
      <c r="AG364" t="s">
        <v>3421</v>
      </c>
    </row>
    <row r="365" spans="32:33" x14ac:dyDescent="0.2">
      <c r="AF365" t="s">
        <v>3422</v>
      </c>
      <c r="AG365" t="s">
        <v>3423</v>
      </c>
    </row>
    <row r="366" spans="32:33" x14ac:dyDescent="0.2">
      <c r="AF366" t="s">
        <v>3424</v>
      </c>
      <c r="AG366" t="s">
        <v>3425</v>
      </c>
    </row>
    <row r="367" spans="32:33" x14ac:dyDescent="0.2">
      <c r="AF367" t="s">
        <v>3426</v>
      </c>
      <c r="AG367" t="s">
        <v>3427</v>
      </c>
    </row>
    <row r="368" spans="32:33" x14ac:dyDescent="0.2">
      <c r="AF368" t="s">
        <v>3428</v>
      </c>
      <c r="AG368" t="s">
        <v>3429</v>
      </c>
    </row>
    <row r="369" spans="32:33" x14ac:dyDescent="0.2">
      <c r="AF369" t="s">
        <v>3430</v>
      </c>
      <c r="AG369" t="s">
        <v>3431</v>
      </c>
    </row>
    <row r="370" spans="32:33" x14ac:dyDescent="0.2">
      <c r="AF370" t="s">
        <v>3432</v>
      </c>
      <c r="AG370" t="s">
        <v>3433</v>
      </c>
    </row>
    <row r="371" spans="32:33" x14ac:dyDescent="0.2">
      <c r="AF371" t="s">
        <v>3434</v>
      </c>
      <c r="AG371" t="s">
        <v>3435</v>
      </c>
    </row>
    <row r="372" spans="32:33" x14ac:dyDescent="0.2">
      <c r="AF372" t="s">
        <v>3436</v>
      </c>
      <c r="AG372" t="s">
        <v>3437</v>
      </c>
    </row>
    <row r="373" spans="32:33" x14ac:dyDescent="0.2">
      <c r="AF373" t="s">
        <v>3438</v>
      </c>
      <c r="AG373" t="s">
        <v>3439</v>
      </c>
    </row>
    <row r="374" spans="32:33" x14ac:dyDescent="0.2">
      <c r="AF374" t="s">
        <v>3440</v>
      </c>
      <c r="AG374" t="s">
        <v>3441</v>
      </c>
    </row>
    <row r="375" spans="32:33" x14ac:dyDescent="0.2">
      <c r="AF375" t="s">
        <v>3442</v>
      </c>
      <c r="AG375" t="s">
        <v>3443</v>
      </c>
    </row>
    <row r="376" spans="32:33" x14ac:dyDescent="0.2">
      <c r="AF376" t="s">
        <v>3444</v>
      </c>
      <c r="AG376" t="s">
        <v>3445</v>
      </c>
    </row>
    <row r="377" spans="32:33" x14ac:dyDescent="0.2">
      <c r="AF377" t="s">
        <v>3446</v>
      </c>
      <c r="AG377" t="s">
        <v>3447</v>
      </c>
    </row>
    <row r="378" spans="32:33" x14ac:dyDescent="0.2">
      <c r="AF378" t="s">
        <v>3448</v>
      </c>
      <c r="AG378" t="s">
        <v>3449</v>
      </c>
    </row>
    <row r="379" spans="32:33" x14ac:dyDescent="0.2">
      <c r="AF379" t="s">
        <v>3450</v>
      </c>
      <c r="AG379" t="s">
        <v>3451</v>
      </c>
    </row>
    <row r="380" spans="32:33" x14ac:dyDescent="0.2">
      <c r="AF380" t="s">
        <v>3452</v>
      </c>
      <c r="AG380" t="s">
        <v>3453</v>
      </c>
    </row>
    <row r="381" spans="32:33" x14ac:dyDescent="0.2">
      <c r="AF381" t="s">
        <v>3454</v>
      </c>
      <c r="AG381" t="s">
        <v>3455</v>
      </c>
    </row>
    <row r="382" spans="32:33" x14ac:dyDescent="0.2">
      <c r="AF382" t="s">
        <v>3456</v>
      </c>
      <c r="AG382" t="s">
        <v>3457</v>
      </c>
    </row>
    <row r="383" spans="32:33" x14ac:dyDescent="0.2">
      <c r="AF383" t="s">
        <v>3458</v>
      </c>
      <c r="AG383" t="s">
        <v>3459</v>
      </c>
    </row>
    <row r="384" spans="32:33" x14ac:dyDescent="0.2">
      <c r="AF384" t="s">
        <v>3460</v>
      </c>
      <c r="AG384" t="s">
        <v>3461</v>
      </c>
    </row>
    <row r="385" spans="32:33" x14ac:dyDescent="0.2">
      <c r="AF385" t="s">
        <v>3462</v>
      </c>
      <c r="AG385" t="s">
        <v>3463</v>
      </c>
    </row>
    <row r="386" spans="32:33" x14ac:dyDescent="0.2">
      <c r="AF386" t="s">
        <v>3464</v>
      </c>
      <c r="AG386" t="s">
        <v>3465</v>
      </c>
    </row>
    <row r="387" spans="32:33" x14ac:dyDescent="0.2">
      <c r="AF387" t="s">
        <v>3466</v>
      </c>
      <c r="AG387" t="s">
        <v>3467</v>
      </c>
    </row>
    <row r="388" spans="32:33" x14ac:dyDescent="0.2">
      <c r="AF388" t="s">
        <v>3468</v>
      </c>
      <c r="AG388" t="s">
        <v>3469</v>
      </c>
    </row>
    <row r="389" spans="32:33" x14ac:dyDescent="0.2">
      <c r="AF389" t="s">
        <v>3470</v>
      </c>
      <c r="AG389" t="s">
        <v>3471</v>
      </c>
    </row>
    <row r="390" spans="32:33" x14ac:dyDescent="0.2">
      <c r="AF390" t="s">
        <v>3472</v>
      </c>
      <c r="AG390" t="s">
        <v>3473</v>
      </c>
    </row>
    <row r="391" spans="32:33" x14ac:dyDescent="0.2">
      <c r="AF391" t="s">
        <v>3474</v>
      </c>
      <c r="AG391" t="s">
        <v>3475</v>
      </c>
    </row>
    <row r="392" spans="32:33" x14ac:dyDescent="0.2">
      <c r="AF392" t="s">
        <v>3476</v>
      </c>
      <c r="AG392" t="s">
        <v>3477</v>
      </c>
    </row>
    <row r="393" spans="32:33" x14ac:dyDescent="0.2">
      <c r="AF393" t="s">
        <v>3478</v>
      </c>
      <c r="AG393" t="s">
        <v>3479</v>
      </c>
    </row>
    <row r="394" spans="32:33" x14ac:dyDescent="0.2">
      <c r="AF394" t="s">
        <v>3480</v>
      </c>
      <c r="AG394" t="s">
        <v>3481</v>
      </c>
    </row>
    <row r="395" spans="32:33" x14ac:dyDescent="0.2">
      <c r="AF395" t="s">
        <v>3482</v>
      </c>
      <c r="AG395" t="s">
        <v>3483</v>
      </c>
    </row>
    <row r="396" spans="32:33" x14ac:dyDescent="0.2">
      <c r="AF396" t="s">
        <v>3484</v>
      </c>
      <c r="AG396" t="s">
        <v>3485</v>
      </c>
    </row>
    <row r="397" spans="32:33" x14ac:dyDescent="0.2">
      <c r="AF397" t="s">
        <v>3486</v>
      </c>
      <c r="AG397" t="s">
        <v>3487</v>
      </c>
    </row>
    <row r="398" spans="32:33" x14ac:dyDescent="0.2">
      <c r="AF398" t="s">
        <v>3488</v>
      </c>
      <c r="AG398" t="s">
        <v>3489</v>
      </c>
    </row>
    <row r="399" spans="32:33" x14ac:dyDescent="0.2">
      <c r="AF399" t="s">
        <v>3490</v>
      </c>
      <c r="AG399" t="s">
        <v>3491</v>
      </c>
    </row>
    <row r="400" spans="32:33" x14ac:dyDescent="0.2">
      <c r="AF400" t="s">
        <v>3492</v>
      </c>
      <c r="AG400" t="s">
        <v>3493</v>
      </c>
    </row>
    <row r="401" spans="32:33" x14ac:dyDescent="0.2">
      <c r="AF401" t="s">
        <v>3494</v>
      </c>
      <c r="AG401" t="s">
        <v>3495</v>
      </c>
    </row>
    <row r="402" spans="32:33" x14ac:dyDescent="0.2">
      <c r="AF402" t="s">
        <v>3496</v>
      </c>
      <c r="AG402" t="s">
        <v>3497</v>
      </c>
    </row>
    <row r="403" spans="32:33" x14ac:dyDescent="0.2">
      <c r="AF403" t="s">
        <v>3498</v>
      </c>
      <c r="AG403" t="s">
        <v>3499</v>
      </c>
    </row>
    <row r="404" spans="32:33" x14ac:dyDescent="0.2">
      <c r="AF404" t="s">
        <v>3500</v>
      </c>
      <c r="AG404" t="s">
        <v>3501</v>
      </c>
    </row>
    <row r="405" spans="32:33" x14ac:dyDescent="0.2">
      <c r="AF405" t="s">
        <v>3502</v>
      </c>
      <c r="AG405" t="s">
        <v>3503</v>
      </c>
    </row>
    <row r="406" spans="32:33" x14ac:dyDescent="0.2">
      <c r="AF406" t="s">
        <v>3504</v>
      </c>
      <c r="AG406" t="s">
        <v>3505</v>
      </c>
    </row>
    <row r="407" spans="32:33" x14ac:dyDescent="0.2">
      <c r="AF407" t="s">
        <v>3506</v>
      </c>
      <c r="AG407" t="s">
        <v>3507</v>
      </c>
    </row>
    <row r="408" spans="32:33" x14ac:dyDescent="0.2">
      <c r="AF408" t="s">
        <v>3508</v>
      </c>
      <c r="AG408" t="s">
        <v>3509</v>
      </c>
    </row>
    <row r="409" spans="32:33" x14ac:dyDescent="0.2">
      <c r="AF409" t="s">
        <v>3510</v>
      </c>
      <c r="AG409" t="s">
        <v>3511</v>
      </c>
    </row>
    <row r="410" spans="32:33" x14ac:dyDescent="0.2">
      <c r="AF410" t="s">
        <v>3512</v>
      </c>
      <c r="AG410" t="s">
        <v>3513</v>
      </c>
    </row>
    <row r="411" spans="32:33" x14ac:dyDescent="0.2">
      <c r="AF411" t="s">
        <v>3514</v>
      </c>
      <c r="AG411" t="s">
        <v>3515</v>
      </c>
    </row>
    <row r="412" spans="32:33" x14ac:dyDescent="0.2">
      <c r="AF412" t="s">
        <v>3516</v>
      </c>
      <c r="AG412" t="s">
        <v>3517</v>
      </c>
    </row>
    <row r="413" spans="32:33" x14ac:dyDescent="0.2">
      <c r="AF413" t="s">
        <v>3518</v>
      </c>
      <c r="AG413" t="s">
        <v>3519</v>
      </c>
    </row>
    <row r="414" spans="32:33" x14ac:dyDescent="0.2">
      <c r="AF414" t="s">
        <v>3520</v>
      </c>
      <c r="AG414" t="s">
        <v>3521</v>
      </c>
    </row>
    <row r="415" spans="32:33" x14ac:dyDescent="0.2">
      <c r="AF415" t="s">
        <v>3522</v>
      </c>
      <c r="AG415" t="s">
        <v>3523</v>
      </c>
    </row>
    <row r="416" spans="32:33" x14ac:dyDescent="0.2">
      <c r="AF416" t="s">
        <v>3524</v>
      </c>
      <c r="AG416" t="s">
        <v>3525</v>
      </c>
    </row>
    <row r="417" spans="32:33" x14ac:dyDescent="0.2">
      <c r="AF417" t="s">
        <v>3526</v>
      </c>
      <c r="AG417" t="s">
        <v>3527</v>
      </c>
    </row>
    <row r="418" spans="32:33" x14ac:dyDescent="0.2">
      <c r="AF418" t="s">
        <v>3528</v>
      </c>
      <c r="AG418" t="s">
        <v>3529</v>
      </c>
    </row>
    <row r="419" spans="32:33" x14ac:dyDescent="0.2">
      <c r="AF419" t="s">
        <v>3530</v>
      </c>
      <c r="AG419" t="s">
        <v>3531</v>
      </c>
    </row>
    <row r="420" spans="32:33" x14ac:dyDescent="0.2">
      <c r="AF420" t="s">
        <v>3532</v>
      </c>
      <c r="AG420" t="s">
        <v>3533</v>
      </c>
    </row>
    <row r="421" spans="32:33" x14ac:dyDescent="0.2">
      <c r="AF421" t="s">
        <v>3534</v>
      </c>
      <c r="AG421" t="s">
        <v>3535</v>
      </c>
    </row>
    <row r="422" spans="32:33" x14ac:dyDescent="0.2">
      <c r="AF422" t="s">
        <v>3536</v>
      </c>
      <c r="AG422" t="s">
        <v>3537</v>
      </c>
    </row>
    <row r="423" spans="32:33" x14ac:dyDescent="0.2">
      <c r="AF423" t="s">
        <v>3538</v>
      </c>
      <c r="AG423" t="s">
        <v>3539</v>
      </c>
    </row>
    <row r="424" spans="32:33" x14ac:dyDescent="0.2">
      <c r="AF424" t="s">
        <v>3540</v>
      </c>
      <c r="AG424" t="s">
        <v>3541</v>
      </c>
    </row>
    <row r="425" spans="32:33" x14ac:dyDescent="0.2">
      <c r="AF425" t="s">
        <v>3542</v>
      </c>
      <c r="AG425" t="s">
        <v>3543</v>
      </c>
    </row>
    <row r="426" spans="32:33" x14ac:dyDescent="0.2">
      <c r="AF426" t="s">
        <v>3544</v>
      </c>
      <c r="AG426" t="s">
        <v>3545</v>
      </c>
    </row>
    <row r="427" spans="32:33" x14ac:dyDescent="0.2">
      <c r="AF427" t="s">
        <v>3546</v>
      </c>
      <c r="AG427" t="s">
        <v>3547</v>
      </c>
    </row>
    <row r="428" spans="32:33" x14ac:dyDescent="0.2">
      <c r="AF428" t="s">
        <v>3548</v>
      </c>
      <c r="AG428" t="s">
        <v>3549</v>
      </c>
    </row>
    <row r="429" spans="32:33" x14ac:dyDescent="0.2">
      <c r="AF429" t="s">
        <v>3550</v>
      </c>
      <c r="AG429" t="s">
        <v>3551</v>
      </c>
    </row>
    <row r="430" spans="32:33" x14ac:dyDescent="0.2">
      <c r="AF430" t="s">
        <v>3552</v>
      </c>
      <c r="AG430" t="s">
        <v>3553</v>
      </c>
    </row>
    <row r="431" spans="32:33" x14ac:dyDescent="0.2">
      <c r="AF431" t="s">
        <v>3554</v>
      </c>
      <c r="AG431" t="s">
        <v>3555</v>
      </c>
    </row>
    <row r="432" spans="32:33" x14ac:dyDescent="0.2">
      <c r="AF432" t="s">
        <v>3556</v>
      </c>
      <c r="AG432" t="s">
        <v>3557</v>
      </c>
    </row>
    <row r="433" spans="32:33" x14ac:dyDescent="0.2">
      <c r="AF433" t="s">
        <v>3558</v>
      </c>
      <c r="AG433" t="s">
        <v>3559</v>
      </c>
    </row>
    <row r="434" spans="32:33" x14ac:dyDescent="0.2">
      <c r="AF434" t="s">
        <v>3560</v>
      </c>
      <c r="AG434" t="s">
        <v>3561</v>
      </c>
    </row>
    <row r="435" spans="32:33" x14ac:dyDescent="0.2">
      <c r="AF435" t="s">
        <v>3562</v>
      </c>
      <c r="AG435" t="s">
        <v>3563</v>
      </c>
    </row>
    <row r="436" spans="32:33" x14ac:dyDescent="0.2">
      <c r="AF436" t="s">
        <v>3564</v>
      </c>
      <c r="AG436" t="s">
        <v>3565</v>
      </c>
    </row>
    <row r="437" spans="32:33" x14ac:dyDescent="0.2">
      <c r="AF437" t="s">
        <v>3566</v>
      </c>
      <c r="AG437" t="s">
        <v>3567</v>
      </c>
    </row>
    <row r="438" spans="32:33" x14ac:dyDescent="0.2">
      <c r="AF438" t="s">
        <v>3568</v>
      </c>
      <c r="AG438" t="s">
        <v>3569</v>
      </c>
    </row>
    <row r="439" spans="32:33" x14ac:dyDescent="0.2">
      <c r="AF439" t="s">
        <v>3570</v>
      </c>
      <c r="AG439" t="s">
        <v>3571</v>
      </c>
    </row>
    <row r="440" spans="32:33" x14ac:dyDescent="0.2">
      <c r="AF440" t="s">
        <v>3572</v>
      </c>
      <c r="AG440" t="s">
        <v>3573</v>
      </c>
    </row>
    <row r="441" spans="32:33" x14ac:dyDescent="0.2">
      <c r="AF441" t="s">
        <v>3574</v>
      </c>
      <c r="AG441" t="s">
        <v>3575</v>
      </c>
    </row>
    <row r="442" spans="32:33" x14ac:dyDescent="0.2">
      <c r="AF442" t="s">
        <v>3576</v>
      </c>
      <c r="AG442" t="s">
        <v>3577</v>
      </c>
    </row>
    <row r="443" spans="32:33" x14ac:dyDescent="0.2">
      <c r="AF443" t="s">
        <v>3578</v>
      </c>
      <c r="AG443" t="s">
        <v>3579</v>
      </c>
    </row>
    <row r="444" spans="32:33" x14ac:dyDescent="0.2">
      <c r="AF444" t="s">
        <v>3580</v>
      </c>
      <c r="AG444" t="s">
        <v>3581</v>
      </c>
    </row>
    <row r="445" spans="32:33" x14ac:dyDescent="0.2">
      <c r="AF445" t="s">
        <v>3582</v>
      </c>
      <c r="AG445" t="s">
        <v>3583</v>
      </c>
    </row>
    <row r="446" spans="32:33" x14ac:dyDescent="0.2">
      <c r="AF446" t="s">
        <v>3584</v>
      </c>
      <c r="AG446" t="s">
        <v>3585</v>
      </c>
    </row>
    <row r="447" spans="32:33" x14ac:dyDescent="0.2">
      <c r="AF447" t="s">
        <v>3586</v>
      </c>
      <c r="AG447" t="s">
        <v>3587</v>
      </c>
    </row>
    <row r="448" spans="32:33" x14ac:dyDescent="0.2">
      <c r="AF448" t="s">
        <v>3588</v>
      </c>
      <c r="AG448" t="s">
        <v>3589</v>
      </c>
    </row>
    <row r="449" spans="32:33" x14ac:dyDescent="0.2">
      <c r="AF449" t="s">
        <v>3590</v>
      </c>
      <c r="AG449" t="s">
        <v>3591</v>
      </c>
    </row>
    <row r="450" spans="32:33" x14ac:dyDescent="0.2">
      <c r="AF450" t="s">
        <v>3592</v>
      </c>
      <c r="AG450" t="s">
        <v>3593</v>
      </c>
    </row>
    <row r="451" spans="32:33" x14ac:dyDescent="0.2">
      <c r="AF451" t="s">
        <v>3594</v>
      </c>
      <c r="AG451" t="s">
        <v>3595</v>
      </c>
    </row>
    <row r="452" spans="32:33" x14ac:dyDescent="0.2">
      <c r="AF452" t="s">
        <v>3596</v>
      </c>
      <c r="AG452" t="s">
        <v>3597</v>
      </c>
    </row>
    <row r="453" spans="32:33" x14ac:dyDescent="0.2">
      <c r="AF453" t="s">
        <v>3598</v>
      </c>
      <c r="AG453" t="s">
        <v>3599</v>
      </c>
    </row>
    <row r="454" spans="32:33" x14ac:dyDescent="0.2">
      <c r="AF454" t="s">
        <v>3600</v>
      </c>
      <c r="AG454" t="s">
        <v>3601</v>
      </c>
    </row>
    <row r="455" spans="32:33" x14ac:dyDescent="0.2">
      <c r="AF455" t="s">
        <v>3602</v>
      </c>
      <c r="AG455" t="s">
        <v>3603</v>
      </c>
    </row>
    <row r="456" spans="32:33" x14ac:dyDescent="0.2">
      <c r="AF456" t="s">
        <v>3604</v>
      </c>
      <c r="AG456" t="s">
        <v>3605</v>
      </c>
    </row>
    <row r="457" spans="32:33" x14ac:dyDescent="0.2">
      <c r="AF457" t="s">
        <v>3606</v>
      </c>
      <c r="AG457" t="s">
        <v>3607</v>
      </c>
    </row>
    <row r="458" spans="32:33" x14ac:dyDescent="0.2">
      <c r="AF458" t="s">
        <v>3608</v>
      </c>
      <c r="AG458" t="s">
        <v>3609</v>
      </c>
    </row>
    <row r="459" spans="32:33" x14ac:dyDescent="0.2">
      <c r="AF459" t="s">
        <v>3610</v>
      </c>
      <c r="AG459" t="s">
        <v>3611</v>
      </c>
    </row>
    <row r="460" spans="32:33" x14ac:dyDescent="0.2">
      <c r="AF460" t="s">
        <v>3612</v>
      </c>
      <c r="AG460" t="s">
        <v>3613</v>
      </c>
    </row>
    <row r="461" spans="32:33" x14ac:dyDescent="0.2">
      <c r="AF461" t="s">
        <v>3614</v>
      </c>
      <c r="AG461" t="s">
        <v>3615</v>
      </c>
    </row>
    <row r="462" spans="32:33" x14ac:dyDescent="0.2">
      <c r="AF462" t="s">
        <v>3616</v>
      </c>
      <c r="AG462" t="s">
        <v>3617</v>
      </c>
    </row>
    <row r="463" spans="32:33" x14ac:dyDescent="0.2">
      <c r="AF463" t="s">
        <v>3618</v>
      </c>
      <c r="AG463" t="s">
        <v>3619</v>
      </c>
    </row>
    <row r="464" spans="32:33" x14ac:dyDescent="0.2">
      <c r="AF464" t="s">
        <v>3620</v>
      </c>
      <c r="AG464" t="s">
        <v>3621</v>
      </c>
    </row>
    <row r="465" spans="32:33" x14ac:dyDescent="0.2">
      <c r="AF465" t="s">
        <v>3622</v>
      </c>
      <c r="AG465" t="s">
        <v>3623</v>
      </c>
    </row>
    <row r="466" spans="32:33" x14ac:dyDescent="0.2">
      <c r="AF466" t="s">
        <v>3624</v>
      </c>
      <c r="AG466" t="s">
        <v>3625</v>
      </c>
    </row>
    <row r="467" spans="32:33" x14ac:dyDescent="0.2">
      <c r="AF467" t="s">
        <v>3626</v>
      </c>
      <c r="AG467" t="s">
        <v>3627</v>
      </c>
    </row>
    <row r="468" spans="32:33" x14ac:dyDescent="0.2">
      <c r="AF468" t="s">
        <v>3628</v>
      </c>
      <c r="AG468" t="s">
        <v>3629</v>
      </c>
    </row>
    <row r="469" spans="32:33" x14ac:dyDescent="0.2">
      <c r="AF469" t="s">
        <v>3630</v>
      </c>
      <c r="AG469" t="s">
        <v>3631</v>
      </c>
    </row>
    <row r="470" spans="32:33" x14ac:dyDescent="0.2">
      <c r="AF470" t="s">
        <v>3632</v>
      </c>
      <c r="AG470" t="s">
        <v>3633</v>
      </c>
    </row>
    <row r="471" spans="32:33" x14ac:dyDescent="0.2">
      <c r="AF471" t="s">
        <v>3634</v>
      </c>
      <c r="AG471" t="s">
        <v>3635</v>
      </c>
    </row>
    <row r="472" spans="32:33" x14ac:dyDescent="0.2">
      <c r="AF472" t="s">
        <v>3636</v>
      </c>
      <c r="AG472" t="s">
        <v>3637</v>
      </c>
    </row>
    <row r="473" spans="32:33" x14ac:dyDescent="0.2">
      <c r="AF473" t="s">
        <v>3638</v>
      </c>
      <c r="AG473" t="s">
        <v>3639</v>
      </c>
    </row>
    <row r="474" spans="32:33" x14ac:dyDescent="0.2">
      <c r="AF474" t="s">
        <v>3640</v>
      </c>
      <c r="AG474" t="s">
        <v>3641</v>
      </c>
    </row>
    <row r="475" spans="32:33" x14ac:dyDescent="0.2">
      <c r="AF475" t="s">
        <v>3642</v>
      </c>
      <c r="AG475" t="s">
        <v>3643</v>
      </c>
    </row>
    <row r="476" spans="32:33" x14ac:dyDescent="0.2">
      <c r="AF476" t="s">
        <v>3644</v>
      </c>
      <c r="AG476" t="s">
        <v>3645</v>
      </c>
    </row>
    <row r="477" spans="32:33" x14ac:dyDescent="0.2">
      <c r="AF477" t="s">
        <v>3646</v>
      </c>
      <c r="AG477" t="s">
        <v>3647</v>
      </c>
    </row>
    <row r="478" spans="32:33" x14ac:dyDescent="0.2">
      <c r="AF478" t="s">
        <v>3648</v>
      </c>
      <c r="AG478" t="s">
        <v>3649</v>
      </c>
    </row>
    <row r="479" spans="32:33" x14ac:dyDescent="0.2">
      <c r="AF479" t="s">
        <v>3650</v>
      </c>
      <c r="AG479" t="s">
        <v>3651</v>
      </c>
    </row>
    <row r="480" spans="32:33" x14ac:dyDescent="0.2">
      <c r="AF480" t="s">
        <v>3652</v>
      </c>
      <c r="AG480" t="s">
        <v>3653</v>
      </c>
    </row>
    <row r="481" spans="32:33" x14ac:dyDescent="0.2">
      <c r="AF481" t="s">
        <v>3654</v>
      </c>
      <c r="AG481" t="s">
        <v>3655</v>
      </c>
    </row>
    <row r="482" spans="32:33" x14ac:dyDescent="0.2">
      <c r="AF482" t="s">
        <v>3656</v>
      </c>
      <c r="AG482" t="s">
        <v>3657</v>
      </c>
    </row>
    <row r="483" spans="32:33" x14ac:dyDescent="0.2">
      <c r="AF483" t="s">
        <v>3658</v>
      </c>
      <c r="AG483" t="s">
        <v>3659</v>
      </c>
    </row>
    <row r="484" spans="32:33" x14ac:dyDescent="0.2">
      <c r="AF484" t="s">
        <v>3660</v>
      </c>
      <c r="AG484" t="s">
        <v>3661</v>
      </c>
    </row>
    <row r="485" spans="32:33" x14ac:dyDescent="0.2">
      <c r="AF485" t="s">
        <v>3662</v>
      </c>
      <c r="AG485" t="s">
        <v>3663</v>
      </c>
    </row>
    <row r="486" spans="32:33" x14ac:dyDescent="0.2">
      <c r="AF486" t="s">
        <v>3664</v>
      </c>
      <c r="AG486" t="s">
        <v>3665</v>
      </c>
    </row>
    <row r="487" spans="32:33" x14ac:dyDescent="0.2">
      <c r="AF487" t="s">
        <v>3666</v>
      </c>
      <c r="AG487" t="s">
        <v>3667</v>
      </c>
    </row>
    <row r="488" spans="32:33" x14ac:dyDescent="0.2">
      <c r="AF488" t="s">
        <v>3668</v>
      </c>
      <c r="AG488" t="s">
        <v>3669</v>
      </c>
    </row>
    <row r="489" spans="32:33" x14ac:dyDescent="0.2">
      <c r="AF489" t="s">
        <v>3670</v>
      </c>
      <c r="AG489" t="s">
        <v>3671</v>
      </c>
    </row>
    <row r="490" spans="32:33" x14ac:dyDescent="0.2">
      <c r="AF490" t="s">
        <v>3672</v>
      </c>
      <c r="AG490" t="s">
        <v>3673</v>
      </c>
    </row>
    <row r="491" spans="32:33" x14ac:dyDescent="0.2">
      <c r="AF491" t="s">
        <v>3674</v>
      </c>
      <c r="AG491" t="s">
        <v>3675</v>
      </c>
    </row>
    <row r="492" spans="32:33" x14ac:dyDescent="0.2">
      <c r="AF492" t="s">
        <v>3676</v>
      </c>
      <c r="AG492" t="s">
        <v>3677</v>
      </c>
    </row>
    <row r="493" spans="32:33" x14ac:dyDescent="0.2">
      <c r="AF493" t="s">
        <v>3678</v>
      </c>
      <c r="AG493" t="s">
        <v>3679</v>
      </c>
    </row>
    <row r="494" spans="32:33" x14ac:dyDescent="0.2">
      <c r="AF494" t="s">
        <v>3680</v>
      </c>
      <c r="AG494" t="s">
        <v>3681</v>
      </c>
    </row>
    <row r="495" spans="32:33" x14ac:dyDescent="0.2">
      <c r="AF495" t="s">
        <v>3682</v>
      </c>
      <c r="AG495" t="s">
        <v>3683</v>
      </c>
    </row>
    <row r="496" spans="32:33" x14ac:dyDescent="0.2">
      <c r="AF496" t="s">
        <v>3684</v>
      </c>
      <c r="AG496" t="s">
        <v>3685</v>
      </c>
    </row>
    <row r="497" spans="32:33" x14ac:dyDescent="0.2">
      <c r="AF497" t="s">
        <v>3686</v>
      </c>
      <c r="AG497" t="s">
        <v>3687</v>
      </c>
    </row>
    <row r="498" spans="32:33" x14ac:dyDescent="0.2">
      <c r="AF498" t="s">
        <v>3688</v>
      </c>
      <c r="AG498" t="s">
        <v>3689</v>
      </c>
    </row>
    <row r="499" spans="32:33" x14ac:dyDescent="0.2">
      <c r="AF499" t="s">
        <v>3690</v>
      </c>
      <c r="AG499" t="s">
        <v>3691</v>
      </c>
    </row>
    <row r="500" spans="32:33" x14ac:dyDescent="0.2">
      <c r="AF500" t="s">
        <v>3692</v>
      </c>
      <c r="AG500" t="s">
        <v>3693</v>
      </c>
    </row>
    <row r="501" spans="32:33" x14ac:dyDescent="0.2">
      <c r="AF501" t="s">
        <v>3694</v>
      </c>
      <c r="AG501" t="s">
        <v>3695</v>
      </c>
    </row>
    <row r="502" spans="32:33" x14ac:dyDescent="0.2">
      <c r="AF502" t="s">
        <v>3696</v>
      </c>
      <c r="AG502" t="s">
        <v>3697</v>
      </c>
    </row>
    <row r="503" spans="32:33" x14ac:dyDescent="0.2">
      <c r="AF503" t="s">
        <v>3698</v>
      </c>
      <c r="AG503" t="s">
        <v>3699</v>
      </c>
    </row>
    <row r="504" spans="32:33" x14ac:dyDescent="0.2">
      <c r="AF504" t="s">
        <v>3700</v>
      </c>
      <c r="AG504" t="s">
        <v>3701</v>
      </c>
    </row>
    <row r="505" spans="32:33" x14ac:dyDescent="0.2">
      <c r="AF505" t="s">
        <v>3702</v>
      </c>
      <c r="AG505" t="s">
        <v>3703</v>
      </c>
    </row>
    <row r="506" spans="32:33" x14ac:dyDescent="0.2">
      <c r="AF506" t="s">
        <v>3704</v>
      </c>
      <c r="AG506" t="s">
        <v>3705</v>
      </c>
    </row>
    <row r="507" spans="32:33" x14ac:dyDescent="0.2">
      <c r="AF507" t="s">
        <v>3706</v>
      </c>
      <c r="AG507" t="s">
        <v>3707</v>
      </c>
    </row>
    <row r="508" spans="32:33" x14ac:dyDescent="0.2">
      <c r="AF508" t="s">
        <v>3708</v>
      </c>
      <c r="AG508" t="s">
        <v>3709</v>
      </c>
    </row>
    <row r="509" spans="32:33" x14ac:dyDescent="0.2">
      <c r="AF509" t="s">
        <v>3710</v>
      </c>
      <c r="AG509" t="s">
        <v>3711</v>
      </c>
    </row>
    <row r="510" spans="32:33" x14ac:dyDescent="0.2">
      <c r="AF510" t="s">
        <v>3712</v>
      </c>
      <c r="AG510" t="s">
        <v>3713</v>
      </c>
    </row>
    <row r="511" spans="32:33" x14ac:dyDescent="0.2">
      <c r="AF511" t="s">
        <v>3714</v>
      </c>
      <c r="AG511" t="s">
        <v>3715</v>
      </c>
    </row>
    <row r="512" spans="32:33" x14ac:dyDescent="0.2">
      <c r="AF512" t="s">
        <v>3716</v>
      </c>
      <c r="AG512" t="s">
        <v>3717</v>
      </c>
    </row>
    <row r="513" spans="32:33" x14ac:dyDescent="0.2">
      <c r="AF513" t="s">
        <v>3718</v>
      </c>
      <c r="AG513" t="s">
        <v>3719</v>
      </c>
    </row>
    <row r="514" spans="32:33" x14ac:dyDescent="0.2">
      <c r="AF514" t="s">
        <v>3720</v>
      </c>
      <c r="AG514" t="s">
        <v>3721</v>
      </c>
    </row>
    <row r="515" spans="32:33" x14ac:dyDescent="0.2">
      <c r="AF515" t="s">
        <v>3722</v>
      </c>
      <c r="AG515" t="s">
        <v>3723</v>
      </c>
    </row>
    <row r="516" spans="32:33" x14ac:dyDescent="0.2">
      <c r="AF516" t="s">
        <v>3724</v>
      </c>
      <c r="AG516" t="s">
        <v>3725</v>
      </c>
    </row>
    <row r="517" spans="32:33" x14ac:dyDescent="0.2">
      <c r="AF517" t="s">
        <v>3726</v>
      </c>
      <c r="AG517" t="s">
        <v>3727</v>
      </c>
    </row>
    <row r="518" spans="32:33" x14ac:dyDescent="0.2">
      <c r="AF518" t="s">
        <v>3728</v>
      </c>
      <c r="AG518" t="s">
        <v>3729</v>
      </c>
    </row>
    <row r="519" spans="32:33" x14ac:dyDescent="0.2">
      <c r="AF519" t="s">
        <v>3730</v>
      </c>
      <c r="AG519" t="s">
        <v>3731</v>
      </c>
    </row>
    <row r="520" spans="32:33" x14ac:dyDescent="0.2">
      <c r="AF520" t="s">
        <v>3732</v>
      </c>
      <c r="AG520" t="s">
        <v>3733</v>
      </c>
    </row>
    <row r="521" spans="32:33" x14ac:dyDescent="0.2">
      <c r="AF521" t="s">
        <v>3734</v>
      </c>
      <c r="AG521" t="s">
        <v>3735</v>
      </c>
    </row>
    <row r="522" spans="32:33" x14ac:dyDescent="0.2">
      <c r="AF522" t="s">
        <v>3736</v>
      </c>
      <c r="AG522" t="s">
        <v>3737</v>
      </c>
    </row>
    <row r="523" spans="32:33" x14ac:dyDescent="0.2">
      <c r="AF523" t="s">
        <v>3738</v>
      </c>
      <c r="AG523" t="s">
        <v>3739</v>
      </c>
    </row>
    <row r="524" spans="32:33" x14ac:dyDescent="0.2">
      <c r="AF524" t="s">
        <v>3740</v>
      </c>
      <c r="AG524" t="s">
        <v>3741</v>
      </c>
    </row>
    <row r="525" spans="32:33" x14ac:dyDescent="0.2">
      <c r="AF525" t="s">
        <v>3742</v>
      </c>
      <c r="AG525" t="s">
        <v>3743</v>
      </c>
    </row>
    <row r="526" spans="32:33" x14ac:dyDescent="0.2">
      <c r="AF526" t="s">
        <v>3744</v>
      </c>
      <c r="AG526" t="s">
        <v>3745</v>
      </c>
    </row>
    <row r="527" spans="32:33" x14ac:dyDescent="0.2">
      <c r="AF527" t="s">
        <v>3746</v>
      </c>
      <c r="AG527" t="s">
        <v>3747</v>
      </c>
    </row>
    <row r="528" spans="32:33" x14ac:dyDescent="0.2">
      <c r="AF528" t="s">
        <v>3748</v>
      </c>
      <c r="AG528" t="s">
        <v>3749</v>
      </c>
    </row>
    <row r="529" spans="32:33" x14ac:dyDescent="0.2">
      <c r="AF529" t="s">
        <v>3750</v>
      </c>
      <c r="AG529" t="s">
        <v>3751</v>
      </c>
    </row>
    <row r="530" spans="32:33" x14ac:dyDescent="0.2">
      <c r="AF530" t="s">
        <v>3752</v>
      </c>
      <c r="AG530" t="s">
        <v>3753</v>
      </c>
    </row>
    <row r="531" spans="32:33" x14ac:dyDescent="0.2">
      <c r="AF531" t="s">
        <v>3754</v>
      </c>
      <c r="AG531" t="s">
        <v>3755</v>
      </c>
    </row>
    <row r="532" spans="32:33" x14ac:dyDescent="0.2">
      <c r="AF532" t="s">
        <v>3756</v>
      </c>
      <c r="AG532" t="s">
        <v>3757</v>
      </c>
    </row>
    <row r="533" spans="32:33" x14ac:dyDescent="0.2">
      <c r="AF533" t="s">
        <v>3758</v>
      </c>
      <c r="AG533" t="s">
        <v>3759</v>
      </c>
    </row>
    <row r="534" spans="32:33" x14ac:dyDescent="0.2">
      <c r="AF534" t="s">
        <v>3760</v>
      </c>
      <c r="AG534" t="s">
        <v>3761</v>
      </c>
    </row>
    <row r="535" spans="32:33" x14ac:dyDescent="0.2">
      <c r="AF535" t="s">
        <v>3762</v>
      </c>
      <c r="AG535" t="s">
        <v>3763</v>
      </c>
    </row>
    <row r="536" spans="32:33" x14ac:dyDescent="0.2">
      <c r="AF536" t="s">
        <v>3764</v>
      </c>
      <c r="AG536" t="s">
        <v>3765</v>
      </c>
    </row>
    <row r="537" spans="32:33" x14ac:dyDescent="0.2">
      <c r="AF537" t="s">
        <v>3766</v>
      </c>
      <c r="AG537" t="s">
        <v>3767</v>
      </c>
    </row>
    <row r="538" spans="32:33" x14ac:dyDescent="0.2">
      <c r="AF538" t="s">
        <v>3768</v>
      </c>
      <c r="AG538" t="s">
        <v>3769</v>
      </c>
    </row>
    <row r="539" spans="32:33" x14ac:dyDescent="0.2">
      <c r="AF539" t="s">
        <v>3770</v>
      </c>
      <c r="AG539" t="s">
        <v>3771</v>
      </c>
    </row>
    <row r="540" spans="32:33" x14ac:dyDescent="0.2">
      <c r="AF540" t="s">
        <v>3772</v>
      </c>
      <c r="AG540" t="s">
        <v>3773</v>
      </c>
    </row>
    <row r="541" spans="32:33" x14ac:dyDescent="0.2">
      <c r="AF541" t="s">
        <v>3774</v>
      </c>
      <c r="AG541" t="s">
        <v>3775</v>
      </c>
    </row>
    <row r="542" spans="32:33" x14ac:dyDescent="0.2">
      <c r="AF542" t="s">
        <v>3776</v>
      </c>
      <c r="AG542" t="s">
        <v>3777</v>
      </c>
    </row>
    <row r="543" spans="32:33" x14ac:dyDescent="0.2">
      <c r="AF543" t="s">
        <v>3778</v>
      </c>
      <c r="AG543" t="s">
        <v>3779</v>
      </c>
    </row>
    <row r="544" spans="32:33" x14ac:dyDescent="0.2">
      <c r="AF544" t="s">
        <v>3780</v>
      </c>
      <c r="AG544" t="s">
        <v>3781</v>
      </c>
    </row>
    <row r="545" spans="32:33" x14ac:dyDescent="0.2">
      <c r="AF545" t="s">
        <v>3782</v>
      </c>
      <c r="AG545" t="s">
        <v>3783</v>
      </c>
    </row>
    <row r="546" spans="32:33" x14ac:dyDescent="0.2">
      <c r="AF546" t="s">
        <v>3784</v>
      </c>
      <c r="AG546" t="s">
        <v>3785</v>
      </c>
    </row>
    <row r="547" spans="32:33" x14ac:dyDescent="0.2">
      <c r="AF547" t="s">
        <v>3786</v>
      </c>
      <c r="AG547" t="s">
        <v>3787</v>
      </c>
    </row>
    <row r="548" spans="32:33" x14ac:dyDescent="0.2">
      <c r="AF548" t="s">
        <v>3788</v>
      </c>
      <c r="AG548" t="s">
        <v>3789</v>
      </c>
    </row>
    <row r="549" spans="32:33" x14ac:dyDescent="0.2">
      <c r="AF549" t="s">
        <v>3790</v>
      </c>
      <c r="AG549" t="s">
        <v>3791</v>
      </c>
    </row>
    <row r="550" spans="32:33" x14ac:dyDescent="0.2">
      <c r="AF550" t="s">
        <v>3792</v>
      </c>
      <c r="AG550" t="s">
        <v>3793</v>
      </c>
    </row>
    <row r="551" spans="32:33" x14ac:dyDescent="0.2">
      <c r="AF551" t="s">
        <v>3794</v>
      </c>
      <c r="AG551" t="s">
        <v>3795</v>
      </c>
    </row>
    <row r="552" spans="32:33" x14ac:dyDescent="0.2">
      <c r="AF552" t="s">
        <v>3796</v>
      </c>
      <c r="AG552" t="s">
        <v>3797</v>
      </c>
    </row>
    <row r="553" spans="32:33" x14ac:dyDescent="0.2">
      <c r="AF553" t="s">
        <v>3798</v>
      </c>
      <c r="AG553" t="s">
        <v>3799</v>
      </c>
    </row>
    <row r="554" spans="32:33" x14ac:dyDescent="0.2">
      <c r="AF554" t="s">
        <v>3800</v>
      </c>
      <c r="AG554" t="s">
        <v>3801</v>
      </c>
    </row>
    <row r="555" spans="32:33" x14ac:dyDescent="0.2">
      <c r="AF555" t="s">
        <v>3802</v>
      </c>
      <c r="AG555" t="s">
        <v>3803</v>
      </c>
    </row>
    <row r="556" spans="32:33" x14ac:dyDescent="0.2">
      <c r="AF556" t="s">
        <v>3804</v>
      </c>
      <c r="AG556" t="s">
        <v>3805</v>
      </c>
    </row>
    <row r="557" spans="32:33" x14ac:dyDescent="0.2">
      <c r="AF557" t="s">
        <v>3806</v>
      </c>
      <c r="AG557" t="s">
        <v>3807</v>
      </c>
    </row>
    <row r="558" spans="32:33" x14ac:dyDescent="0.2">
      <c r="AF558" t="s">
        <v>3808</v>
      </c>
      <c r="AG558" t="s">
        <v>3809</v>
      </c>
    </row>
    <row r="559" spans="32:33" x14ac:dyDescent="0.2">
      <c r="AF559" t="s">
        <v>3810</v>
      </c>
      <c r="AG559" t="s">
        <v>3811</v>
      </c>
    </row>
    <row r="560" spans="32:33" x14ac:dyDescent="0.2">
      <c r="AF560" t="s">
        <v>3812</v>
      </c>
      <c r="AG560" t="s">
        <v>3813</v>
      </c>
    </row>
    <row r="561" spans="32:33" x14ac:dyDescent="0.2">
      <c r="AF561" t="s">
        <v>3814</v>
      </c>
      <c r="AG561" t="s">
        <v>3815</v>
      </c>
    </row>
    <row r="562" spans="32:33" x14ac:dyDescent="0.2">
      <c r="AF562" t="s">
        <v>3816</v>
      </c>
      <c r="AG562" t="s">
        <v>3817</v>
      </c>
    </row>
    <row r="563" spans="32:33" x14ac:dyDescent="0.2">
      <c r="AF563" t="s">
        <v>3818</v>
      </c>
      <c r="AG563" t="s">
        <v>3819</v>
      </c>
    </row>
    <row r="564" spans="32:33" x14ac:dyDescent="0.2">
      <c r="AF564" t="s">
        <v>3820</v>
      </c>
      <c r="AG564" t="s">
        <v>3821</v>
      </c>
    </row>
    <row r="565" spans="32:33" x14ac:dyDescent="0.2">
      <c r="AF565" t="s">
        <v>3822</v>
      </c>
      <c r="AG565" t="s">
        <v>3823</v>
      </c>
    </row>
    <row r="566" spans="32:33" x14ac:dyDescent="0.2">
      <c r="AF566" t="s">
        <v>3824</v>
      </c>
      <c r="AG566" t="s">
        <v>3825</v>
      </c>
    </row>
    <row r="567" spans="32:33" x14ac:dyDescent="0.2">
      <c r="AF567" t="s">
        <v>3826</v>
      </c>
      <c r="AG567" t="s">
        <v>3827</v>
      </c>
    </row>
    <row r="568" spans="32:33" x14ac:dyDescent="0.2">
      <c r="AF568" t="s">
        <v>3828</v>
      </c>
      <c r="AG568" t="s">
        <v>3829</v>
      </c>
    </row>
    <row r="569" spans="32:33" x14ac:dyDescent="0.2">
      <c r="AF569" t="s">
        <v>3830</v>
      </c>
      <c r="AG569" t="s">
        <v>3831</v>
      </c>
    </row>
    <row r="570" spans="32:33" x14ac:dyDescent="0.2">
      <c r="AF570" t="s">
        <v>3832</v>
      </c>
      <c r="AG570" t="s">
        <v>3833</v>
      </c>
    </row>
    <row r="571" spans="32:33" x14ac:dyDescent="0.2">
      <c r="AF571" t="s">
        <v>3834</v>
      </c>
      <c r="AG571" t="s">
        <v>3835</v>
      </c>
    </row>
    <row r="572" spans="32:33" x14ac:dyDescent="0.2">
      <c r="AF572" t="s">
        <v>3836</v>
      </c>
      <c r="AG572" t="s">
        <v>3837</v>
      </c>
    </row>
    <row r="573" spans="32:33" x14ac:dyDescent="0.2">
      <c r="AF573" t="s">
        <v>3838</v>
      </c>
      <c r="AG573" t="s">
        <v>3839</v>
      </c>
    </row>
    <row r="574" spans="32:33" x14ac:dyDescent="0.2">
      <c r="AF574" t="s">
        <v>3840</v>
      </c>
      <c r="AG574" t="s">
        <v>3841</v>
      </c>
    </row>
    <row r="575" spans="32:33" x14ac:dyDescent="0.2">
      <c r="AF575" t="s">
        <v>3842</v>
      </c>
      <c r="AG575" t="s">
        <v>3843</v>
      </c>
    </row>
    <row r="576" spans="32:33" x14ac:dyDescent="0.2">
      <c r="AF576" t="s">
        <v>3844</v>
      </c>
      <c r="AG576" t="s">
        <v>3845</v>
      </c>
    </row>
    <row r="577" spans="32:33" x14ac:dyDescent="0.2">
      <c r="AF577" t="s">
        <v>3846</v>
      </c>
      <c r="AG577" t="s">
        <v>3847</v>
      </c>
    </row>
    <row r="578" spans="32:33" x14ac:dyDescent="0.2">
      <c r="AF578" t="s">
        <v>3848</v>
      </c>
      <c r="AG578" t="s">
        <v>3849</v>
      </c>
    </row>
    <row r="579" spans="32:33" x14ac:dyDescent="0.2">
      <c r="AF579" t="s">
        <v>3850</v>
      </c>
      <c r="AG579" t="s">
        <v>3851</v>
      </c>
    </row>
    <row r="580" spans="32:33" x14ac:dyDescent="0.2">
      <c r="AF580" t="s">
        <v>3852</v>
      </c>
      <c r="AG580" t="s">
        <v>3853</v>
      </c>
    </row>
    <row r="581" spans="32:33" x14ac:dyDescent="0.2">
      <c r="AF581" t="s">
        <v>3854</v>
      </c>
      <c r="AG581" t="s">
        <v>3855</v>
      </c>
    </row>
    <row r="582" spans="32:33" x14ac:dyDescent="0.2">
      <c r="AF582" t="s">
        <v>3856</v>
      </c>
      <c r="AG582" t="s">
        <v>3857</v>
      </c>
    </row>
    <row r="583" spans="32:33" x14ac:dyDescent="0.2">
      <c r="AF583" t="s">
        <v>3858</v>
      </c>
      <c r="AG583" t="s">
        <v>3859</v>
      </c>
    </row>
    <row r="584" spans="32:33" x14ac:dyDescent="0.2">
      <c r="AF584" t="s">
        <v>3860</v>
      </c>
      <c r="AG584" t="s">
        <v>3861</v>
      </c>
    </row>
    <row r="585" spans="32:33" x14ac:dyDescent="0.2">
      <c r="AF585" t="s">
        <v>3862</v>
      </c>
      <c r="AG585" t="s">
        <v>3863</v>
      </c>
    </row>
    <row r="586" spans="32:33" x14ac:dyDescent="0.2">
      <c r="AF586" t="s">
        <v>3864</v>
      </c>
      <c r="AG586" t="s">
        <v>3865</v>
      </c>
    </row>
    <row r="587" spans="32:33" x14ac:dyDescent="0.2">
      <c r="AF587" t="s">
        <v>3866</v>
      </c>
      <c r="AG587" t="s">
        <v>3867</v>
      </c>
    </row>
    <row r="588" spans="32:33" x14ac:dyDescent="0.2">
      <c r="AF588" t="s">
        <v>3868</v>
      </c>
      <c r="AG588" t="s">
        <v>3869</v>
      </c>
    </row>
    <row r="589" spans="32:33" x14ac:dyDescent="0.2">
      <c r="AF589" t="s">
        <v>3870</v>
      </c>
      <c r="AG589" t="s">
        <v>3871</v>
      </c>
    </row>
    <row r="590" spans="32:33" x14ac:dyDescent="0.2">
      <c r="AF590" t="s">
        <v>3872</v>
      </c>
      <c r="AG590" t="s">
        <v>3873</v>
      </c>
    </row>
    <row r="591" spans="32:33" x14ac:dyDescent="0.2">
      <c r="AF591" t="s">
        <v>3874</v>
      </c>
      <c r="AG591" t="s">
        <v>3875</v>
      </c>
    </row>
    <row r="592" spans="32:33" x14ac:dyDescent="0.2">
      <c r="AF592" t="s">
        <v>3876</v>
      </c>
      <c r="AG592" t="s">
        <v>3877</v>
      </c>
    </row>
    <row r="593" spans="32:33" x14ac:dyDescent="0.2">
      <c r="AF593" t="s">
        <v>3878</v>
      </c>
      <c r="AG593" t="s">
        <v>3879</v>
      </c>
    </row>
    <row r="594" spans="32:33" x14ac:dyDescent="0.2">
      <c r="AF594" t="s">
        <v>3880</v>
      </c>
      <c r="AG594" t="s">
        <v>3881</v>
      </c>
    </row>
    <row r="595" spans="32:33" x14ac:dyDescent="0.2">
      <c r="AF595" t="s">
        <v>3882</v>
      </c>
      <c r="AG595" t="s">
        <v>3883</v>
      </c>
    </row>
    <row r="596" spans="32:33" x14ac:dyDescent="0.2">
      <c r="AF596" t="s">
        <v>3884</v>
      </c>
      <c r="AG596" t="s">
        <v>3885</v>
      </c>
    </row>
    <row r="597" spans="32:33" x14ac:dyDescent="0.2">
      <c r="AF597" t="s">
        <v>3886</v>
      </c>
      <c r="AG597" t="s">
        <v>3887</v>
      </c>
    </row>
    <row r="598" spans="32:33" x14ac:dyDescent="0.2">
      <c r="AF598" t="s">
        <v>3888</v>
      </c>
      <c r="AG598" t="s">
        <v>3889</v>
      </c>
    </row>
    <row r="599" spans="32:33" x14ac:dyDescent="0.2">
      <c r="AF599" t="s">
        <v>3890</v>
      </c>
      <c r="AG599" t="s">
        <v>3891</v>
      </c>
    </row>
    <row r="600" spans="32:33" x14ac:dyDescent="0.2">
      <c r="AF600" t="s">
        <v>3892</v>
      </c>
      <c r="AG600" t="s">
        <v>3893</v>
      </c>
    </row>
    <row r="601" spans="32:33" x14ac:dyDescent="0.2">
      <c r="AF601" t="s">
        <v>3894</v>
      </c>
      <c r="AG601" t="s">
        <v>3895</v>
      </c>
    </row>
    <row r="602" spans="32:33" x14ac:dyDescent="0.2">
      <c r="AF602" t="s">
        <v>3896</v>
      </c>
      <c r="AG602" t="s">
        <v>3897</v>
      </c>
    </row>
    <row r="603" spans="32:33" x14ac:dyDescent="0.2">
      <c r="AF603" t="s">
        <v>3898</v>
      </c>
      <c r="AG603" t="s">
        <v>3899</v>
      </c>
    </row>
    <row r="604" spans="32:33" x14ac:dyDescent="0.2">
      <c r="AF604" t="s">
        <v>3900</v>
      </c>
      <c r="AG604" t="s">
        <v>3901</v>
      </c>
    </row>
    <row r="605" spans="32:33" x14ac:dyDescent="0.2">
      <c r="AF605" t="s">
        <v>3902</v>
      </c>
      <c r="AG605" t="s">
        <v>3903</v>
      </c>
    </row>
    <row r="606" spans="32:33" x14ac:dyDescent="0.2">
      <c r="AF606" t="s">
        <v>3904</v>
      </c>
      <c r="AG606" t="s">
        <v>3905</v>
      </c>
    </row>
    <row r="607" spans="32:33" x14ac:dyDescent="0.2">
      <c r="AF607" t="s">
        <v>3906</v>
      </c>
      <c r="AG607" t="s">
        <v>3907</v>
      </c>
    </row>
    <row r="608" spans="32:33" x14ac:dyDescent="0.2">
      <c r="AF608" t="s">
        <v>3908</v>
      </c>
      <c r="AG608" t="s">
        <v>3909</v>
      </c>
    </row>
    <row r="609" spans="32:33" x14ac:dyDescent="0.2">
      <c r="AF609" t="s">
        <v>3910</v>
      </c>
      <c r="AG609" t="s">
        <v>3911</v>
      </c>
    </row>
    <row r="610" spans="32:33" x14ac:dyDescent="0.2">
      <c r="AF610" t="s">
        <v>3912</v>
      </c>
      <c r="AG610" t="s">
        <v>3913</v>
      </c>
    </row>
    <row r="611" spans="32:33" x14ac:dyDescent="0.2">
      <c r="AF611" t="s">
        <v>3914</v>
      </c>
      <c r="AG611" t="s">
        <v>3915</v>
      </c>
    </row>
    <row r="612" spans="32:33" x14ac:dyDescent="0.2">
      <c r="AF612" t="s">
        <v>3916</v>
      </c>
      <c r="AG612" t="s">
        <v>3917</v>
      </c>
    </row>
    <row r="613" spans="32:33" x14ac:dyDescent="0.2">
      <c r="AF613" t="s">
        <v>3918</v>
      </c>
      <c r="AG613" t="s">
        <v>3919</v>
      </c>
    </row>
    <row r="614" spans="32:33" x14ac:dyDescent="0.2">
      <c r="AF614" t="s">
        <v>3920</v>
      </c>
      <c r="AG614" t="s">
        <v>3921</v>
      </c>
    </row>
  </sheetData>
  <sheetProtection algorithmName="SHA-512" hashValue="AysmT4G6cmbH661OxbirCPhx6grJUssO8UW7X8/93whXBMt8NpjEFQXosD7+UVIdlmU1AQsmzzFhvAD7n2OQrw==" saltValue="bNH3b/n3Jf2zzDbW38WERQ==" spinCount="100000" sheet="1" selectLockedCells="1"/>
  <hyperlinks>
    <hyperlink ref="F28" r:id="rId1" xr:uid="{00000000-0004-0000-0300-000000000000}"/>
    <hyperlink ref="F29" r:id="rId2" xr:uid="{00000000-0004-0000-0300-000001000000}"/>
    <hyperlink ref="F30" r:id="rId3" xr:uid="{00000000-0004-0000-0300-000002000000}"/>
    <hyperlink ref="F31" r:id="rId4" xr:uid="{00000000-0004-0000-0300-000003000000}"/>
    <hyperlink ref="F32" r:id="rId5" display="geschaeftsstelle@sportjugend-oberfranken.de" xr:uid="{00000000-0004-0000-0300-000004000000}"/>
    <hyperlink ref="F33" r:id="rId6" xr:uid="{00000000-0004-0000-0300-000005000000}"/>
    <hyperlink ref="F34" r:id="rId7" xr:uid="{00000000-0004-0000-0300-000006000000}"/>
    <hyperlink ref="F35" r:id="rId8" xr:uid="{00000000-0004-0000-0300-000007000000}"/>
    <hyperlink ref="F36" r:id="rId9" display="fab-gst@aikido-fab.de" xr:uid="{00000000-0004-0000-0300-000008000000}"/>
    <hyperlink ref="F37" r:id="rId10" display="geschaeftsstelle@afvby.de" xr:uid="{00000000-0004-0000-0300-000009000000}"/>
    <hyperlink ref="F38" r:id="rId11" display="geschaeftsstelle@badminton-bbv.de" xr:uid="{00000000-0004-0000-0300-00000A000000}"/>
    <hyperlink ref="F39" r:id="rId12" display="info@bbsv.de" xr:uid="{00000000-0004-0000-0300-00000B000000}"/>
    <hyperlink ref="F40" r:id="rId13" display="bbv@bbv-online.de" xr:uid="{00000000-0004-0000-0300-00000C000000}"/>
    <hyperlink ref="F41" r:id="rId14" display="info@bvs-bayern.com" xr:uid="{00000000-0004-0000-0300-00000D000000}"/>
    <hyperlink ref="F42" r:id="rId15" display="service@bergsportfachverband.de" xr:uid="{00000000-0004-0000-0300-00000E000000}"/>
    <hyperlink ref="F43" r:id="rId16" xr:uid="{00000000-0004-0000-0300-00000F000000}"/>
    <hyperlink ref="F44" r:id="rId17" display="BBSV-Geschaeftsstelle@web.de" xr:uid="{00000000-0004-0000-0300-000010000000}"/>
    <hyperlink ref="F45" r:id="rId18" display="info@boxen-babv.de" xr:uid="{00000000-0004-0000-0300-000011000000}"/>
    <hyperlink ref="F46" r:id="rId19" display="melanieschwab.1@web.de" xr:uid="{00000000-0004-0000-0300-000012000000}"/>
    <hyperlink ref="F48" r:id="rId20" display="baumgartner@bdvev.de" xr:uid="{00000000-0004-0000-0300-000013000000}"/>
    <hyperlink ref="F49" r:id="rId21" display="info@einradverband-bayern.de" xr:uid="{00000000-0004-0000-0300-000014000000}"/>
    <hyperlink ref="F50" r:id="rId22" display="Info@bev-eissport.de" xr:uid="{00000000-0004-0000-0300-000015000000}"/>
    <hyperlink ref="F51" r:id="rId23" display="geschaeftsstelle@fechten-bayern.de" xr:uid="{00000000-0004-0000-0300-000016000000}"/>
    <hyperlink ref="F52" r:id="rId24" display="alexander.kroll@floorball-bayern.de" xr:uid="{00000000-0004-0000-0300-000017000000}"/>
    <hyperlink ref="F53" r:id="rId25" display="bfv@bfv.de" xr:uid="{00000000-0004-0000-0300-000018000000}"/>
    <hyperlink ref="F54" r:id="rId26" display="geschaeftsstelle@bg-sv.de" xr:uid="{00000000-0004-0000-0300-000019000000}"/>
    <hyperlink ref="F55" r:id="rId27" display="Geschaeftsstelle@BGKV.de" xr:uid="{00000000-0004-0000-0300-00001A000000}"/>
    <hyperlink ref="F56" r:id="rId28" display="hk@bayerischergolfverband.de" xr:uid="{00000000-0004-0000-0300-00001B000000}"/>
    <hyperlink ref="F57" r:id="rId29" display="Info@bhv-online.de" xr:uid="{00000000-0004-0000-0300-00001C000000}"/>
    <hyperlink ref="F58" r:id="rId30" display="info@bayernhockey.de" xr:uid="{00000000-0004-0000-0300-00001D000000}"/>
    <hyperlink ref="F59" r:id="rId31" display="gst@b-j-v.de" xr:uid="{00000000-0004-0000-0300-00001E000000}"/>
    <hyperlink ref="F60" r:id="rId32" display="info@jjvb.de" xr:uid="{00000000-0004-0000-0300-00001F000000}"/>
    <hyperlink ref="F61" r:id="rId33" display="BKV@kanu-bayern.de" xr:uid="{00000000-0004-0000-0300-000020000000}"/>
    <hyperlink ref="F62" r:id="rId34" display="info@karate-bayern.de" xr:uid="{00000000-0004-0000-0300-000021000000}"/>
    <hyperlink ref="F63" r:id="rId35" display="geschaeftsstelle@baku-ev.de" xr:uid="{00000000-0004-0000-0300-000022000000}"/>
    <hyperlink ref="F64" r:id="rId36" display="info@blv-sport.de" xr:uid="{00000000-0004-0000-0300-000023000000}"/>
    <hyperlink ref="F65" r:id="rId37" display="meyer@lvbayern.de" xr:uid="{00000000-0004-0000-0300-000024000000}"/>
    <hyperlink ref="F66" r:id="rId38" display="info@minigolf-bayern.de" xr:uid="{00000000-0004-0000-0300-000025000000}"/>
    <hyperlink ref="F67" r:id="rId39" display="christine.wenzig@blmf.de" xr:uid="{00000000-0004-0000-0300-000026000000}"/>
    <hyperlink ref="F68" r:id="rId40" display="office@motorsport-bayern.de" xr:uid="{00000000-0004-0000-0300-000027000000}"/>
    <hyperlink ref="F69" r:id="rId41" display="kmweber@t-online.de" xr:uid="{00000000-0004-0000-0300-000028000000}"/>
    <hyperlink ref="F70" r:id="rId42" display="buero@brv-ev.de" xr:uid="{00000000-0004-0000-0300-000029000000}"/>
    <hyperlink ref="F71" r:id="rId43" display="geschaeftsstelle@brtv.de" xr:uid="{00000000-0004-0000-0300-00002A000000}"/>
    <hyperlink ref="F72" r:id="rId44" display="hohlmeier@brfv.de" xr:uid="{00000000-0004-0000-0300-00002B000000}"/>
    <hyperlink ref="F73" r:id="rId45" display="gs@brv-ringen.de" xr:uid="{00000000-0004-0000-0300-00002C000000}"/>
    <hyperlink ref="F74" r:id="rId46" display="geschaeftsstelle@briv-rollsport.de" xr:uid="{00000000-0004-0000-0300-00002D000000}"/>
    <hyperlink ref="F75" r:id="rId47" display="lehmacher@ruderverband.de" xr:uid="{00000000-0004-0000-0300-00002E000000}"/>
    <hyperlink ref="F76" r:id="rId48" display="GStelle@Schachbund-Bayern.de" xr:uid="{00000000-0004-0000-0300-00002F000000}"/>
    <hyperlink ref="F77" r:id="rId49" display="guerth@bayerischer-schwimmverband.de" xr:uid="{00000000-0004-0000-0300-000030000000}"/>
    <hyperlink ref="F78" r:id="rId50" display="bsv@bayernsail.de" xr:uid="{00000000-0004-0000-0300-000031000000}"/>
    <hyperlink ref="F79" r:id="rId51" display="info@bsbv-online.de" xr:uid="{00000000-0004-0000-0300-000032000000}"/>
    <hyperlink ref="F80" r:id="rId52" display="info@bsv-ski.de" xr:uid="{00000000-0004-0000-0300-000033000000}"/>
    <hyperlink ref="F81" r:id="rId53" display="info@bskv.de" xr:uid="{00000000-0004-0000-0300-000034000000}"/>
    <hyperlink ref="F82" r:id="rId54" display="info@bskv.de" xr:uid="{00000000-0004-0000-0300-000035000000}"/>
    <hyperlink ref="F83" r:id="rId55" display="squash@squash-in-bayern.de" xr:uid="{00000000-0004-0000-0300-000036000000}"/>
    <hyperlink ref="F84" r:id="rId56" display="btu-gs@online.de" xr:uid="{00000000-0004-0000-0300-000037000000}"/>
    <hyperlink ref="F85" r:id="rId57" display="geschaeftsstelle@ltvb.de" xr:uid="{00000000-0004-0000-0300-000038000000}"/>
    <hyperlink ref="F86" r:id="rId58" display="geschaeftsstelle@bltv-ev.de" xr:uid="{00000000-0004-0000-0300-000039000000}"/>
    <hyperlink ref="F87" r:id="rId59" display="btv@btv.de" xr:uid="{00000000-0004-0000-0300-00003A000000}"/>
    <hyperlink ref="F89" r:id="rId60" display="bttv@bttv.de" xr:uid="{00000000-0004-0000-0300-00003B000000}"/>
    <hyperlink ref="F90" r:id="rId61" display="info@btv-info.de" xr:uid="{00000000-0004-0000-0300-00003C000000}"/>
    <hyperlink ref="F91" r:id="rId62" display="info@btv-turnen.de" xr:uid="{00000000-0004-0000-0300-00003D000000}"/>
    <hyperlink ref="F92" r:id="rId63" display="office@turnspiele-bayern.de" xr:uid="{00000000-0004-0000-0300-00003E000000}"/>
    <hyperlink ref="F138" r:id="rId64" xr:uid="{00000000-0004-0000-0300-00003F000000}"/>
    <hyperlink ref="F105" r:id="rId65" xr:uid="{00000000-0004-0000-0300-000040000000}"/>
    <hyperlink ref="F97" r:id="rId66" xr:uid="{00000000-0004-0000-0300-000041000000}"/>
    <hyperlink ref="F103" r:id="rId67" xr:uid="{00000000-0004-0000-0300-000042000000}"/>
    <hyperlink ref="F122" r:id="rId68" xr:uid="{00000000-0004-0000-0300-000043000000}"/>
  </hyperlinks>
  <pageMargins left="0.7" right="0.7" top="0.78740157499999996" bottom="0.78740157499999996" header="0.3" footer="0.3"/>
  <tableParts count="13">
    <tablePart r:id="rId69"/>
    <tablePart r:id="rId70"/>
    <tablePart r:id="rId71"/>
    <tablePart r:id="rId72"/>
    <tablePart r:id="rId73"/>
    <tablePart r:id="rId74"/>
    <tablePart r:id="rId75"/>
    <tablePart r:id="rId76"/>
    <tablePart r:id="rId77"/>
    <tablePart r:id="rId78"/>
    <tablePart r:id="rId79"/>
    <tablePart r:id="rId80"/>
    <tablePart r:id="rId81"/>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FF602-FA15-4AEC-98EC-3D03BAB7D544}">
  <sheetPr codeName="Tabelle32"/>
  <dimension ref="A1:J42"/>
  <sheetViews>
    <sheetView showGridLines="0" topLeftCell="A6" workbookViewId="0">
      <selection activeCell="C9" sqref="C9:D9"/>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51189-267D-4EFE-B02E-55AA8D62D84B}">
  <sheetPr codeName="Tabelle33"/>
  <dimension ref="A1:J42"/>
  <sheetViews>
    <sheetView showGridLines="0" topLeftCell="A6" workbookViewId="0">
      <selection activeCell="C9" sqref="C9:D9"/>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02C57-5545-49F2-BA17-9580F8388CB1}">
  <sheetPr codeName="Tabelle34"/>
  <dimension ref="A1:J42"/>
  <sheetViews>
    <sheetView showGridLines="0" topLeftCell="A6" workbookViewId="0">
      <selection activeCell="C9" sqref="C9:D9"/>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4AE6B7-07BD-4A93-AF12-88E04C6D078B}">
  <sheetPr codeName="Tabelle35"/>
  <dimension ref="A1:J42"/>
  <sheetViews>
    <sheetView showGridLines="0" topLeftCell="A6" workbookViewId="0">
      <selection activeCell="C9" sqref="C9:D9"/>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9CF14-D8A9-41FE-8E32-E1CBC04657E4}">
  <sheetPr codeName="Tabelle36"/>
  <dimension ref="A1:J42"/>
  <sheetViews>
    <sheetView showGridLines="0" topLeftCell="A6" workbookViewId="0">
      <selection activeCell="C9" sqref="C9:D9"/>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6CB06-EE48-4D1F-BB35-1CAFF96BA0A4}">
  <sheetPr codeName="Tabelle37"/>
  <dimension ref="A1:J42"/>
  <sheetViews>
    <sheetView showGridLines="0" topLeftCell="A6" workbookViewId="0">
      <selection activeCell="C9" sqref="C9:D9"/>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2D09C9-88A7-466C-B389-F14FD425AECA}">
  <sheetPr codeName="Tabelle38"/>
  <dimension ref="A1:J42"/>
  <sheetViews>
    <sheetView showGridLines="0" topLeftCell="A6" workbookViewId="0">
      <selection activeCell="C10" sqref="C10:G10"/>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E75DB-3D5D-4D51-897D-F2D394EE61DA}">
  <sheetPr codeName="Tabelle39"/>
  <dimension ref="A1:J42"/>
  <sheetViews>
    <sheetView showGridLines="0" topLeftCell="A6" workbookViewId="0">
      <selection activeCell="C10" sqref="C10:G10"/>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54F64-8A2E-4D9A-9753-C3B1A2CB2500}">
  <sheetPr codeName="Tabelle40"/>
  <dimension ref="A1:J42"/>
  <sheetViews>
    <sheetView showGridLines="0" topLeftCell="A6" workbookViewId="0">
      <selection activeCell="C10" sqref="C10:G10"/>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5BC387-678E-4791-AF4E-90441EEB10D8}">
  <sheetPr codeName="Tabelle41"/>
  <dimension ref="A1:J42"/>
  <sheetViews>
    <sheetView showGridLines="0" topLeftCell="A6" workbookViewId="0">
      <selection activeCell="C10" sqref="C10:G10"/>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7">
    <tabColor rgb="FF33CC33"/>
  </sheetPr>
  <dimension ref="A1:I20"/>
  <sheetViews>
    <sheetView showGridLines="0" workbookViewId="0">
      <selection activeCell="D3" sqref="D3"/>
    </sheetView>
  </sheetViews>
  <sheetFormatPr baseColWidth="10" defaultColWidth="0" defaultRowHeight="12.75" customHeight="1" zeroHeight="1" x14ac:dyDescent="0.2"/>
  <cols>
    <col min="1" max="1" width="12.26953125" style="3" customWidth="1"/>
    <col min="2" max="3" width="11" style="3" customWidth="1"/>
    <col min="4" max="5" width="20.6328125" style="3" customWidth="1"/>
    <col min="6" max="6" width="11" style="3" customWidth="1"/>
    <col min="7" max="9" width="11" style="3" hidden="1" customWidth="1"/>
    <col min="10" max="16384" width="11" hidden="1"/>
  </cols>
  <sheetData>
    <row r="1" spans="1:9" ht="12.6" x14ac:dyDescent="0.2">
      <c r="A1" s="2" t="s">
        <v>0</v>
      </c>
    </row>
    <row r="2" spans="1:9" ht="12.6" x14ac:dyDescent="0.2"/>
    <row r="3" spans="1:9" ht="15" customHeight="1" x14ac:dyDescent="0.2">
      <c r="C3" s="4" t="s">
        <v>2446</v>
      </c>
      <c r="D3" s="10"/>
    </row>
    <row r="4" spans="1:9" ht="15" customHeight="1" x14ac:dyDescent="0.2">
      <c r="C4" s="4" t="str">
        <f>IF(D3="","","Beginn:")</f>
        <v/>
      </c>
      <c r="D4" s="334"/>
      <c r="I4" s="5"/>
    </row>
    <row r="5" spans="1:9" ht="15" customHeight="1" x14ac:dyDescent="0.2">
      <c r="C5" s="4" t="str">
        <f>IF(D4="","","Ende:")</f>
        <v/>
      </c>
      <c r="D5" s="334"/>
      <c r="I5" s="5"/>
    </row>
    <row r="6" spans="1:9" ht="15" customHeight="1" x14ac:dyDescent="0.2">
      <c r="C6" s="4" t="str">
        <f>IF(D5="","","Veranstaltungstage:")</f>
        <v/>
      </c>
      <c r="D6" s="119" t="str">
        <f>IF(D4="","",D5-D4+1)</f>
        <v/>
      </c>
      <c r="I6" s="5"/>
    </row>
    <row r="7" spans="1:9" ht="15" customHeight="1" x14ac:dyDescent="0.2">
      <c r="C7" s="4" t="str">
        <f>IF(D5="","","Förderfähige Tage gemäß Programm:")</f>
        <v/>
      </c>
      <c r="D7" s="119"/>
      <c r="I7" s="5"/>
    </row>
    <row r="8" spans="1:9" ht="15" customHeight="1" x14ac:dyDescent="0.2">
      <c r="C8" s="4" t="str">
        <f>IF(D7="","","Ort der Maßnahme (nur PLZ!):")</f>
        <v/>
      </c>
      <c r="D8" s="112"/>
      <c r="E8" s="10" t="str">
        <f>IF(D8="","",IFERROR(VLOOKUP(D8,PLZ!$A$2:$B$2550,2,FALSE),"Bitte den Ort eintragen"))</f>
        <v/>
      </c>
    </row>
    <row r="9" spans="1:9" ht="12.6" x14ac:dyDescent="0.2">
      <c r="C9" s="4"/>
    </row>
    <row r="10" spans="1:9" ht="12.6" x14ac:dyDescent="0.2">
      <c r="C10" s="4"/>
      <c r="D10" s="18" t="str">
        <f>IF(D8="","","Name")</f>
        <v/>
      </c>
      <c r="E10" s="18" t="str">
        <f>IF(D8="","","Vorname")</f>
        <v/>
      </c>
    </row>
    <row r="11" spans="1:9" ht="15" customHeight="1" x14ac:dyDescent="0.2">
      <c r="C11" s="4" t="str">
        <f>IF(D8="","","Leiter der Maßnahme:")</f>
        <v/>
      </c>
      <c r="D11" s="10"/>
      <c r="E11" s="10"/>
    </row>
    <row r="12" spans="1:9" ht="15" customHeight="1" x14ac:dyDescent="0.2">
      <c r="C12" s="4" t="str">
        <f>IF(E11="","","Straße:")</f>
        <v/>
      </c>
      <c r="D12" s="112"/>
    </row>
    <row r="13" spans="1:9" ht="15" customHeight="1" x14ac:dyDescent="0.2">
      <c r="C13" s="4" t="str">
        <f>IF(D12="","","PLZ:")</f>
        <v/>
      </c>
      <c r="D13" s="112"/>
    </row>
    <row r="14" spans="1:9" ht="15" customHeight="1" x14ac:dyDescent="0.2">
      <c r="C14" s="4" t="str">
        <f>IF(D13="","","Ort:")</f>
        <v/>
      </c>
      <c r="D14" s="112"/>
    </row>
    <row r="15" spans="1:9" ht="15" customHeight="1" x14ac:dyDescent="0.2">
      <c r="C15" s="4" t="str">
        <f>IF(D14="","","Email:")</f>
        <v/>
      </c>
      <c r="D15" s="335"/>
    </row>
    <row r="16" spans="1:9" ht="12.6" x14ac:dyDescent="0.2"/>
    <row r="17" spans="1:5" ht="12.6" x14ac:dyDescent="0.2"/>
    <row r="18" spans="1:5" ht="12.6" x14ac:dyDescent="0.2"/>
    <row r="19" spans="1:5" ht="12.6" x14ac:dyDescent="0.2"/>
    <row r="20" spans="1:5" ht="12.6" hidden="1" x14ac:dyDescent="0.2">
      <c r="A20" s="5"/>
      <c r="B20" s="5"/>
      <c r="D20" s="5"/>
      <c r="E20" s="5"/>
    </row>
  </sheetData>
  <sheetProtection algorithmName="SHA-512" hashValue="75ce+TU/1vJ9peZVEzoLaPpGv9Z4i9E1PfnML/66QEZmpn+sRhLjll01vkKJRrsaJzJjFBFMvYjulWlR3++cMA==" saltValue="lbZmqZXTNUd8+obs/wYMyA==" spinCount="100000" sheet="1" selectLockedCells="1"/>
  <conditionalFormatting sqref="D6">
    <cfRule type="cellIs" dxfId="34" priority="1" operator="lessThanOrEqual">
      <formula>0</formula>
    </cfRule>
  </conditionalFormatting>
  <pageMargins left="0.70866141732283472" right="0.70866141732283472" top="0.78740157480314965" bottom="0.78740157480314965" header="0.31496062992125984" footer="0.31496062992125984"/>
  <pageSetup paperSize="9"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0B059-2410-42C1-AD46-65B06B7CA722}">
  <sheetPr codeName="Tabelle42"/>
  <dimension ref="A1:J42"/>
  <sheetViews>
    <sheetView showGridLines="0" topLeftCell="A6" workbookViewId="0">
      <selection activeCell="C10" sqref="C10:G10"/>
    </sheetView>
  </sheetViews>
  <sheetFormatPr baseColWidth="10" defaultColWidth="0" defaultRowHeight="12.75" customHeight="1" zeroHeight="1" x14ac:dyDescent="0.2"/>
  <cols>
    <col min="1" max="1" width="13.36328125" customWidth="1"/>
    <col min="2" max="2" width="15.08984375" customWidth="1"/>
    <col min="3" max="3" width="13.08984375" customWidth="1"/>
    <col min="4" max="4" width="8.08984375" customWidth="1"/>
    <col min="5" max="5" width="7.36328125" customWidth="1"/>
    <col min="6" max="6" width="12.90625" customWidth="1"/>
    <col min="7" max="7" width="12.6328125" customWidth="1"/>
    <col min="8" max="8" width="0.36328125" customWidth="1"/>
    <col min="9" max="16384" width="11" hidden="1"/>
  </cols>
  <sheetData>
    <row r="1" spans="1:10" ht="20.100000000000001" customHeight="1" x14ac:dyDescent="0.2">
      <c r="A1" s="647" t="s">
        <v>2510</v>
      </c>
      <c r="B1" s="645"/>
      <c r="C1" s="645"/>
      <c r="D1" s="645"/>
      <c r="E1" s="645"/>
      <c r="F1" s="645"/>
      <c r="G1" s="645"/>
    </row>
    <row r="2" spans="1:10" ht="12.75" customHeight="1" x14ac:dyDescent="0.2">
      <c r="A2" s="3"/>
      <c r="B2" s="3"/>
      <c r="C2" s="3"/>
      <c r="D2" s="3"/>
      <c r="E2" s="3"/>
      <c r="F2" s="3"/>
      <c r="G2" s="3"/>
      <c r="H2" s="3"/>
      <c r="I2" s="3"/>
      <c r="J2" s="3"/>
    </row>
    <row r="3" spans="1:10" ht="20.100000000000001" customHeight="1" x14ac:dyDescent="0.2">
      <c r="A3" s="645" t="s">
        <v>2511</v>
      </c>
      <c r="B3" s="645"/>
      <c r="C3" s="645"/>
      <c r="D3" s="645"/>
      <c r="E3" s="645"/>
      <c r="F3" s="645"/>
      <c r="G3" s="645"/>
      <c r="H3" s="3"/>
      <c r="I3" s="3"/>
      <c r="J3" s="3"/>
    </row>
    <row r="4" spans="1:10" ht="20.100000000000001" customHeight="1" x14ac:dyDescent="0.2">
      <c r="A4" s="645" t="s">
        <v>2512</v>
      </c>
      <c r="B4" s="645"/>
      <c r="C4" s="645"/>
      <c r="D4" s="645"/>
      <c r="E4" s="645"/>
      <c r="F4" s="645"/>
      <c r="G4" s="645"/>
      <c r="H4" s="3"/>
      <c r="I4" s="3"/>
      <c r="J4" s="3"/>
    </row>
    <row r="5" spans="1:10" ht="12.6" x14ac:dyDescent="0.2">
      <c r="A5" s="3"/>
      <c r="B5" s="3"/>
      <c r="C5" s="3"/>
      <c r="D5" s="3"/>
      <c r="E5" s="3"/>
      <c r="F5" s="3"/>
      <c r="G5" s="3"/>
      <c r="H5" s="3"/>
      <c r="I5" s="3"/>
      <c r="J5" s="3"/>
    </row>
    <row r="6" spans="1:10" ht="20.100000000000001" customHeight="1" x14ac:dyDescent="0.2">
      <c r="A6" s="3" t="s">
        <v>2446</v>
      </c>
      <c r="B6" s="3"/>
      <c r="C6" s="414" t="str">
        <f>IF(Dateneingabe_2!D3="","",Dateneingabe_2!D3)</f>
        <v/>
      </c>
      <c r="D6" s="414"/>
      <c r="E6" s="414"/>
      <c r="F6" s="414"/>
      <c r="G6" s="414"/>
      <c r="H6" s="3"/>
      <c r="I6" s="3"/>
      <c r="J6" s="3"/>
    </row>
    <row r="7" spans="1:10" ht="20.100000000000001" customHeight="1" x14ac:dyDescent="0.2">
      <c r="A7" s="3" t="s">
        <v>5</v>
      </c>
      <c r="B7" s="3"/>
      <c r="C7" s="414" t="str">
        <f>Unterschriftenliste!G3</f>
        <v/>
      </c>
      <c r="D7" s="414"/>
      <c r="E7" s="414"/>
      <c r="F7" s="414"/>
      <c r="G7" s="414"/>
      <c r="H7" s="3"/>
      <c r="I7" s="3"/>
      <c r="J7" s="3"/>
    </row>
    <row r="8" spans="1:10" ht="20.100000000000001" customHeight="1" x14ac:dyDescent="0.2">
      <c r="A8" s="3" t="s">
        <v>6</v>
      </c>
      <c r="B8" s="3"/>
      <c r="C8" s="397" t="str">
        <f>Unterschriftenliste!G5</f>
        <v/>
      </c>
      <c r="D8" s="397"/>
      <c r="E8" s="397"/>
      <c r="F8" s="397"/>
      <c r="G8" s="397"/>
      <c r="H8" s="3"/>
      <c r="I8" s="3"/>
      <c r="J8" s="3"/>
    </row>
    <row r="9" spans="1:10" ht="20.100000000000001" customHeight="1" x14ac:dyDescent="0.2">
      <c r="A9" s="3" t="s">
        <v>2513</v>
      </c>
      <c r="B9" s="3"/>
      <c r="C9" s="648" t="str">
        <f>IF(Dateneingabe_2!D4="","",Dateneingabe_2!D4)</f>
        <v/>
      </c>
      <c r="D9" s="648"/>
      <c r="E9" s="3"/>
      <c r="F9" s="648" t="str">
        <f>IF(Dateneingabe_2!D5="","",Dateneingabe_2!D5)</f>
        <v/>
      </c>
      <c r="G9" s="648"/>
      <c r="H9" s="3"/>
      <c r="I9" s="3"/>
      <c r="J9" s="3"/>
    </row>
    <row r="10" spans="1:10" ht="20.100000000000001" customHeight="1" x14ac:dyDescent="0.2">
      <c r="A10" s="3" t="s">
        <v>2514</v>
      </c>
      <c r="B10" s="3"/>
      <c r="C10" s="414"/>
      <c r="D10" s="414"/>
      <c r="E10" s="414"/>
      <c r="F10" s="414"/>
      <c r="G10" s="414"/>
      <c r="H10" s="3"/>
      <c r="I10" s="3"/>
      <c r="J10" s="3"/>
    </row>
    <row r="11" spans="1:10" ht="20.100000000000001" customHeight="1" x14ac:dyDescent="0.2">
      <c r="A11" s="3"/>
      <c r="B11" s="3"/>
      <c r="C11" s="414"/>
      <c r="D11" s="414"/>
      <c r="E11" s="414"/>
      <c r="F11" s="414"/>
      <c r="G11" s="414"/>
      <c r="H11" s="3"/>
      <c r="I11" s="3"/>
      <c r="J11" s="3"/>
    </row>
    <row r="12" spans="1:10" ht="20.100000000000001" customHeight="1" x14ac:dyDescent="0.2">
      <c r="A12" s="3"/>
      <c r="B12" s="3"/>
      <c r="C12" s="414"/>
      <c r="D12" s="414"/>
      <c r="E12" s="414"/>
      <c r="F12" s="414"/>
      <c r="G12" s="414"/>
      <c r="H12" s="3"/>
      <c r="I12" s="3"/>
      <c r="J12" s="3"/>
    </row>
    <row r="13" spans="1:10" ht="20.100000000000001" customHeight="1" x14ac:dyDescent="0.2">
      <c r="A13" s="3" t="s">
        <v>2515</v>
      </c>
      <c r="B13" s="3"/>
      <c r="C13" s="414"/>
      <c r="D13" s="414"/>
      <c r="E13" s="414"/>
      <c r="F13" s="414"/>
      <c r="G13" s="414"/>
      <c r="H13" s="3"/>
      <c r="I13" s="3"/>
      <c r="J13" s="3"/>
    </row>
    <row r="14" spans="1:10" ht="20.100000000000001" customHeight="1" x14ac:dyDescent="0.2">
      <c r="A14" s="3" t="s">
        <v>2516</v>
      </c>
      <c r="B14" s="3"/>
      <c r="C14" s="414"/>
      <c r="D14" s="414"/>
      <c r="E14" s="414"/>
      <c r="F14" s="414"/>
      <c r="G14" s="414"/>
      <c r="H14" s="3"/>
      <c r="I14" s="3"/>
      <c r="J14" s="3"/>
    </row>
    <row r="15" spans="1:10" ht="20.100000000000001" customHeight="1" x14ac:dyDescent="0.2">
      <c r="A15" s="3" t="s">
        <v>2783</v>
      </c>
      <c r="B15" s="3"/>
      <c r="C15" s="644" t="s">
        <v>2517</v>
      </c>
      <c r="D15" s="644"/>
      <c r="E15" s="644"/>
      <c r="F15" s="644"/>
      <c r="G15" s="644"/>
      <c r="H15" s="3"/>
      <c r="I15" s="3"/>
      <c r="J15" s="3"/>
    </row>
    <row r="16" spans="1:10" ht="12.6" x14ac:dyDescent="0.2">
      <c r="A16" s="3"/>
      <c r="B16" s="3"/>
      <c r="C16" s="3"/>
      <c r="D16" s="3"/>
      <c r="E16" s="3"/>
      <c r="F16" s="3"/>
      <c r="G16" s="3"/>
      <c r="H16" s="3"/>
      <c r="I16" s="3"/>
      <c r="J16" s="3"/>
    </row>
    <row r="17" spans="1:10" ht="20.100000000000001" customHeight="1" x14ac:dyDescent="0.2">
      <c r="A17" s="3" t="s">
        <v>2518</v>
      </c>
      <c r="B17" s="152"/>
      <c r="C17" s="3" t="s">
        <v>2784</v>
      </c>
      <c r="D17" s="152"/>
      <c r="E17" s="3" t="s">
        <v>2519</v>
      </c>
      <c r="G17" s="153">
        <f>B17*D17</f>
        <v>0</v>
      </c>
      <c r="H17" s="3"/>
      <c r="I17" s="3"/>
      <c r="J17" s="3"/>
    </row>
    <row r="18" spans="1:10" ht="20.100000000000001" customHeight="1" x14ac:dyDescent="0.2">
      <c r="A18" s="3" t="s">
        <v>2520</v>
      </c>
      <c r="B18" s="3"/>
      <c r="C18" s="3"/>
      <c r="D18" s="3"/>
      <c r="E18" s="3"/>
      <c r="F18" s="3"/>
      <c r="G18" s="154"/>
      <c r="H18" s="3"/>
      <c r="I18" s="3"/>
      <c r="J18" s="3"/>
    </row>
    <row r="19" spans="1:10" ht="20.100000000000001" customHeight="1" x14ac:dyDescent="0.2">
      <c r="A19" s="3" t="s">
        <v>2521</v>
      </c>
      <c r="B19" s="3"/>
      <c r="C19" s="3"/>
      <c r="D19" s="3"/>
      <c r="E19" s="3"/>
      <c r="F19" s="3"/>
      <c r="G19" s="154"/>
      <c r="H19" s="3"/>
      <c r="I19" s="3"/>
      <c r="J19" s="3"/>
    </row>
    <row r="20" spans="1:10" ht="12.6" x14ac:dyDescent="0.2">
      <c r="A20" s="3"/>
      <c r="B20" s="3"/>
      <c r="C20" s="3"/>
      <c r="D20" s="3"/>
      <c r="E20" s="3"/>
      <c r="F20" s="3"/>
      <c r="G20" s="3"/>
      <c r="H20" s="3"/>
      <c r="I20" s="3"/>
      <c r="J20" s="3"/>
    </row>
    <row r="21" spans="1:10" ht="20.100000000000001" customHeight="1" x14ac:dyDescent="0.2">
      <c r="A21" s="3" t="s">
        <v>2522</v>
      </c>
      <c r="B21" s="3"/>
      <c r="C21" s="3"/>
      <c r="D21" s="3"/>
      <c r="E21" s="3"/>
      <c r="F21" s="3"/>
      <c r="G21" s="3"/>
      <c r="H21" s="3"/>
      <c r="I21" s="3"/>
      <c r="J21" s="3"/>
    </row>
    <row r="22" spans="1:10" ht="20.100000000000001" customHeight="1" x14ac:dyDescent="0.2">
      <c r="A22" s="3" t="s">
        <v>2523</v>
      </c>
      <c r="B22" s="152"/>
      <c r="C22" s="3" t="s">
        <v>2524</v>
      </c>
      <c r="D22" s="644"/>
      <c r="E22" s="644"/>
      <c r="F22" s="3" t="s">
        <v>2525</v>
      </c>
      <c r="G22" s="3"/>
      <c r="H22" s="3"/>
      <c r="I22" s="3"/>
      <c r="J22" s="3"/>
    </row>
    <row r="23" spans="1:10" ht="20.100000000000001" customHeight="1" x14ac:dyDescent="0.2">
      <c r="A23" s="3" t="s">
        <v>2526</v>
      </c>
      <c r="B23" s="12"/>
      <c r="C23" s="3" t="s">
        <v>2527</v>
      </c>
      <c r="D23" s="3"/>
      <c r="E23" s="3"/>
      <c r="F23" s="3"/>
      <c r="G23" s="153">
        <f>B23*0.3</f>
        <v>0</v>
      </c>
      <c r="H23" s="3"/>
      <c r="I23" s="3"/>
      <c r="J23" s="3"/>
    </row>
    <row r="24" spans="1:10" ht="20.100000000000001" customHeight="1" x14ac:dyDescent="0.2">
      <c r="A24" s="3" t="s">
        <v>2528</v>
      </c>
      <c r="B24" s="3"/>
      <c r="C24" s="3"/>
      <c r="D24" s="3"/>
      <c r="E24" s="3"/>
      <c r="F24" s="3"/>
      <c r="G24" s="154"/>
      <c r="H24" s="3"/>
      <c r="I24" s="3"/>
      <c r="J24" s="3"/>
    </row>
    <row r="25" spans="1:10" ht="16.5" customHeight="1" x14ac:dyDescent="0.2">
      <c r="A25" s="3"/>
      <c r="B25" s="3"/>
      <c r="C25" s="3"/>
      <c r="D25" s="3"/>
      <c r="E25" s="3"/>
      <c r="F25" s="3"/>
      <c r="G25" s="3"/>
      <c r="H25" s="3"/>
      <c r="I25" s="3"/>
      <c r="J25" s="3"/>
    </row>
    <row r="26" spans="1:10" ht="20.100000000000001" customHeight="1" x14ac:dyDescent="0.2">
      <c r="A26" s="3"/>
      <c r="B26" s="3"/>
      <c r="C26" s="3"/>
      <c r="D26" s="3"/>
      <c r="E26" s="3"/>
      <c r="F26" s="7" t="s">
        <v>2529</v>
      </c>
      <c r="G26" s="155">
        <f>G17+G18+G19+G23+G24</f>
        <v>0</v>
      </c>
      <c r="H26" s="3"/>
      <c r="I26" s="3"/>
      <c r="J26" s="3"/>
    </row>
    <row r="27" spans="1:10" ht="12.6" x14ac:dyDescent="0.2">
      <c r="A27" s="3"/>
      <c r="B27" s="3"/>
      <c r="C27" s="3"/>
      <c r="D27" s="3"/>
      <c r="E27" s="3"/>
      <c r="F27" s="3"/>
      <c r="G27" s="3"/>
      <c r="H27" s="3"/>
      <c r="I27" s="3"/>
      <c r="J27" s="3"/>
    </row>
    <row r="28" spans="1:10" ht="39.75" customHeight="1" x14ac:dyDescent="0.2">
      <c r="A28" s="646" t="s">
        <v>2940</v>
      </c>
      <c r="B28" s="432"/>
      <c r="C28" s="432"/>
      <c r="D28" s="432"/>
      <c r="E28" s="432"/>
      <c r="F28" s="432"/>
      <c r="G28" s="432"/>
      <c r="H28" s="3"/>
      <c r="I28" s="3"/>
      <c r="J28" s="3"/>
    </row>
    <row r="29" spans="1:10" ht="12.6" x14ac:dyDescent="0.2">
      <c r="A29" s="3"/>
      <c r="B29" s="3"/>
      <c r="C29" s="3"/>
      <c r="D29" s="3"/>
      <c r="E29" s="3"/>
      <c r="F29" s="3"/>
      <c r="G29" s="3"/>
      <c r="H29" s="3"/>
      <c r="I29" s="3"/>
      <c r="J29" s="3"/>
    </row>
    <row r="30" spans="1:10" ht="15" customHeight="1" x14ac:dyDescent="0.2">
      <c r="A30" s="4" t="s">
        <v>2530</v>
      </c>
      <c r="B30" s="3"/>
      <c r="C30" s="3"/>
      <c r="D30" s="3"/>
      <c r="E30" s="3"/>
      <c r="F30" s="3"/>
      <c r="G30" s="3"/>
      <c r="H30" s="3"/>
      <c r="I30" s="3"/>
      <c r="J30" s="3"/>
    </row>
    <row r="31" spans="1:10" ht="20.100000000000001" customHeight="1" x14ac:dyDescent="0.2">
      <c r="A31" s="4" t="s">
        <v>2749</v>
      </c>
      <c r="B31" s="644"/>
      <c r="C31" s="644"/>
      <c r="D31" s="644"/>
      <c r="E31" s="3"/>
      <c r="F31" s="3"/>
      <c r="G31" s="3"/>
      <c r="H31" s="3"/>
      <c r="I31" s="3"/>
      <c r="J31" s="3"/>
    </row>
    <row r="32" spans="1:10" ht="20.100000000000001" customHeight="1" x14ac:dyDescent="0.2">
      <c r="A32" s="4" t="s">
        <v>2751</v>
      </c>
      <c r="B32" s="644"/>
      <c r="C32" s="644"/>
      <c r="D32" s="644"/>
      <c r="E32" s="3"/>
      <c r="F32" s="3"/>
      <c r="G32" s="3"/>
      <c r="H32" s="3"/>
      <c r="I32" s="3"/>
      <c r="J32" s="3"/>
    </row>
    <row r="33" spans="1:10" ht="12.6" x14ac:dyDescent="0.2">
      <c r="A33" s="3"/>
      <c r="B33" s="3"/>
      <c r="C33" s="3"/>
      <c r="D33" s="3"/>
      <c r="E33" s="3"/>
      <c r="F33" s="3"/>
      <c r="G33" s="3"/>
      <c r="H33" s="3"/>
      <c r="I33" s="3"/>
      <c r="J33" s="3"/>
    </row>
    <row r="34" spans="1:10" ht="15" customHeight="1" x14ac:dyDescent="0.2">
      <c r="A34" s="3"/>
      <c r="B34" s="3"/>
      <c r="C34" s="3"/>
      <c r="D34" s="100"/>
      <c r="E34" s="151" t="s">
        <v>2531</v>
      </c>
      <c r="F34" s="151"/>
      <c r="G34" s="22"/>
      <c r="H34" s="3"/>
      <c r="I34" s="3"/>
      <c r="J34" s="3"/>
    </row>
    <row r="35" spans="1:10" ht="15" customHeight="1" x14ac:dyDescent="0.2">
      <c r="A35" s="644"/>
      <c r="B35" s="644"/>
      <c r="C35" s="644"/>
      <c r="D35" s="101"/>
      <c r="E35" s="3" t="s">
        <v>2532</v>
      </c>
      <c r="F35" s="3"/>
      <c r="G35" s="22"/>
      <c r="H35" s="3"/>
      <c r="I35" s="3"/>
      <c r="J35" s="3"/>
    </row>
    <row r="36" spans="1:10" ht="15" customHeight="1" x14ac:dyDescent="0.2">
      <c r="A36" s="645" t="s">
        <v>2533</v>
      </c>
      <c r="B36" s="645"/>
      <c r="C36" s="645"/>
      <c r="D36" s="101"/>
      <c r="E36" s="3" t="s">
        <v>2534</v>
      </c>
      <c r="F36" s="3"/>
      <c r="G36" s="22"/>
      <c r="H36" s="3"/>
      <c r="I36" s="3"/>
      <c r="J36" s="3"/>
    </row>
    <row r="37" spans="1:10" ht="15" customHeight="1" x14ac:dyDescent="0.2">
      <c r="A37" s="3"/>
      <c r="B37" s="3"/>
      <c r="C37" s="3"/>
      <c r="D37" s="101"/>
      <c r="E37" s="3" t="s">
        <v>2535</v>
      </c>
      <c r="F37" s="3"/>
      <c r="G37" s="22"/>
      <c r="H37" s="3"/>
      <c r="I37" s="3"/>
      <c r="J37" s="3"/>
    </row>
    <row r="38" spans="1:10" ht="15" customHeight="1" x14ac:dyDescent="0.2">
      <c r="D38" s="101"/>
      <c r="E38" s="3" t="s">
        <v>2536</v>
      </c>
      <c r="F38" s="3"/>
      <c r="G38" s="22"/>
      <c r="H38" s="3"/>
      <c r="I38" s="3"/>
      <c r="J38" s="3"/>
    </row>
    <row r="39" spans="1:10" ht="15" customHeight="1" x14ac:dyDescent="0.2">
      <c r="A39" s="644"/>
      <c r="B39" s="644"/>
      <c r="C39" s="644"/>
      <c r="D39" s="101"/>
      <c r="E39" s="110" t="s">
        <v>2538</v>
      </c>
      <c r="F39" s="3"/>
      <c r="G39" s="22"/>
      <c r="H39" s="3"/>
      <c r="I39" s="3"/>
      <c r="J39" s="3"/>
    </row>
    <row r="40" spans="1:10" ht="12.6" x14ac:dyDescent="0.2">
      <c r="A40" s="645" t="s">
        <v>2537</v>
      </c>
      <c r="B40" s="645"/>
      <c r="C40" s="645"/>
      <c r="D40" s="102"/>
      <c r="E40" s="152"/>
      <c r="F40" s="152"/>
      <c r="G40" s="103"/>
      <c r="H40" s="3"/>
      <c r="I40" s="3"/>
      <c r="J40" s="3"/>
    </row>
    <row r="41" spans="1:10" ht="12.6" x14ac:dyDescent="0.2">
      <c r="A41" s="3"/>
      <c r="B41" s="3"/>
      <c r="C41" s="3"/>
      <c r="D41" s="3"/>
      <c r="E41" s="3"/>
      <c r="F41" s="3"/>
      <c r="G41" s="3"/>
      <c r="H41" s="3"/>
      <c r="I41" s="3"/>
      <c r="J41" s="3"/>
    </row>
    <row r="42" spans="1:10" ht="12.6" hidden="1" x14ac:dyDescent="0.2">
      <c r="A42" s="3"/>
      <c r="B42" s="3"/>
      <c r="C42" s="3"/>
      <c r="D42" s="3"/>
      <c r="E42" s="3"/>
      <c r="F42" s="3"/>
      <c r="G42" s="3"/>
      <c r="H42" s="3"/>
      <c r="I42" s="3"/>
      <c r="J42" s="3"/>
    </row>
  </sheetData>
  <mergeCells count="22">
    <mergeCell ref="A35:C35"/>
    <mergeCell ref="A36:C36"/>
    <mergeCell ref="A39:C39"/>
    <mergeCell ref="A40:C40"/>
    <mergeCell ref="C14:G14"/>
    <mergeCell ref="C15:G15"/>
    <mergeCell ref="D22:E22"/>
    <mergeCell ref="A28:G28"/>
    <mergeCell ref="B31:D31"/>
    <mergeCell ref="B32:D32"/>
    <mergeCell ref="C13:G13"/>
    <mergeCell ref="A1:G1"/>
    <mergeCell ref="A3:G3"/>
    <mergeCell ref="A4:G4"/>
    <mergeCell ref="C6:G6"/>
    <mergeCell ref="C7:G7"/>
    <mergeCell ref="C8:G8"/>
    <mergeCell ref="C9:D9"/>
    <mergeCell ref="F9:G9"/>
    <mergeCell ref="C10:G10"/>
    <mergeCell ref="C11:G11"/>
    <mergeCell ref="C12:G12"/>
  </mergeCells>
  <pageMargins left="0.70866141732283472" right="0.11811023622047245" top="0.78740157480314965" bottom="0.39370078740157483" header="0.31496062992125984" footer="0.31496062992125984"/>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89023-ED8A-436F-A7DE-B908A13BB501}">
  <sheetPr codeName="Tabelle29"/>
  <dimension ref="B1:E101"/>
  <sheetViews>
    <sheetView topLeftCell="A43" workbookViewId="0">
      <selection activeCell="E44" sqref="E44"/>
    </sheetView>
  </sheetViews>
  <sheetFormatPr baseColWidth="10" defaultRowHeight="12.6" x14ac:dyDescent="0.2"/>
  <cols>
    <col min="2" max="3" width="5" style="8" customWidth="1"/>
  </cols>
  <sheetData>
    <row r="1" spans="2:3" x14ac:dyDescent="0.2">
      <c r="B1" s="8" t="s">
        <v>2962</v>
      </c>
      <c r="C1" s="8" t="s">
        <v>2963</v>
      </c>
    </row>
    <row r="2" spans="2:3" x14ac:dyDescent="0.2">
      <c r="B2" s="8">
        <v>1</v>
      </c>
      <c r="C2" s="8">
        <v>1</v>
      </c>
    </row>
    <row r="3" spans="2:3" x14ac:dyDescent="0.2">
      <c r="B3" s="8">
        <v>2</v>
      </c>
      <c r="C3" s="8">
        <v>1</v>
      </c>
    </row>
    <row r="4" spans="2:3" x14ac:dyDescent="0.2">
      <c r="B4" s="8">
        <v>3</v>
      </c>
      <c r="C4" s="8">
        <v>1</v>
      </c>
    </row>
    <row r="5" spans="2:3" x14ac:dyDescent="0.2">
      <c r="B5" s="8">
        <v>4</v>
      </c>
      <c r="C5" s="8">
        <v>1</v>
      </c>
    </row>
    <row r="6" spans="2:3" x14ac:dyDescent="0.2">
      <c r="B6" s="8">
        <v>5</v>
      </c>
      <c r="C6" s="8">
        <v>1</v>
      </c>
    </row>
    <row r="7" spans="2:3" x14ac:dyDescent="0.2">
      <c r="B7" s="8">
        <v>6</v>
      </c>
      <c r="C7" s="8">
        <v>1</v>
      </c>
    </row>
    <row r="8" spans="2:3" x14ac:dyDescent="0.2">
      <c r="B8" s="8">
        <v>7</v>
      </c>
      <c r="C8" s="8">
        <v>2</v>
      </c>
    </row>
    <row r="9" spans="2:3" x14ac:dyDescent="0.2">
      <c r="B9" s="8">
        <v>8</v>
      </c>
      <c r="C9" s="8">
        <v>2</v>
      </c>
    </row>
    <row r="10" spans="2:3" x14ac:dyDescent="0.2">
      <c r="B10" s="8">
        <v>9</v>
      </c>
      <c r="C10" s="8">
        <v>2</v>
      </c>
    </row>
    <row r="11" spans="2:3" x14ac:dyDescent="0.2">
      <c r="B11" s="8">
        <v>10</v>
      </c>
      <c r="C11" s="8">
        <v>2</v>
      </c>
    </row>
    <row r="12" spans="2:3" x14ac:dyDescent="0.2">
      <c r="B12" s="8">
        <v>11</v>
      </c>
      <c r="C12" s="8">
        <v>2</v>
      </c>
    </row>
    <row r="13" spans="2:3" x14ac:dyDescent="0.2">
      <c r="B13" s="8">
        <v>12</v>
      </c>
      <c r="C13" s="8">
        <v>2</v>
      </c>
    </row>
    <row r="14" spans="2:3" x14ac:dyDescent="0.2">
      <c r="B14" s="8">
        <v>13</v>
      </c>
      <c r="C14" s="8">
        <v>2</v>
      </c>
    </row>
    <row r="15" spans="2:3" x14ac:dyDescent="0.2">
      <c r="B15" s="8">
        <v>14</v>
      </c>
      <c r="C15" s="8">
        <v>3</v>
      </c>
    </row>
    <row r="16" spans="2:3" x14ac:dyDescent="0.2">
      <c r="B16" s="8">
        <v>15</v>
      </c>
      <c r="C16" s="8">
        <v>3</v>
      </c>
    </row>
    <row r="17" spans="2:3" x14ac:dyDescent="0.2">
      <c r="B17" s="8">
        <v>16</v>
      </c>
      <c r="C17" s="8">
        <v>3</v>
      </c>
    </row>
    <row r="18" spans="2:3" x14ac:dyDescent="0.2">
      <c r="B18" s="8">
        <v>17</v>
      </c>
      <c r="C18" s="8">
        <v>3</v>
      </c>
    </row>
    <row r="19" spans="2:3" x14ac:dyDescent="0.2">
      <c r="B19" s="8">
        <v>18</v>
      </c>
      <c r="C19" s="8">
        <v>4</v>
      </c>
    </row>
    <row r="20" spans="2:3" x14ac:dyDescent="0.2">
      <c r="B20" s="8">
        <v>19</v>
      </c>
      <c r="C20" s="8">
        <v>4</v>
      </c>
    </row>
    <row r="21" spans="2:3" x14ac:dyDescent="0.2">
      <c r="B21" s="8">
        <v>20</v>
      </c>
      <c r="C21" s="8">
        <v>4</v>
      </c>
    </row>
    <row r="22" spans="2:3" x14ac:dyDescent="0.2">
      <c r="B22" s="8">
        <v>21</v>
      </c>
      <c r="C22" s="8">
        <v>4</v>
      </c>
    </row>
    <row r="23" spans="2:3" x14ac:dyDescent="0.2">
      <c r="B23" s="8">
        <v>22</v>
      </c>
      <c r="C23" s="8">
        <v>4</v>
      </c>
    </row>
    <row r="24" spans="2:3" x14ac:dyDescent="0.2">
      <c r="B24" s="8">
        <v>23</v>
      </c>
      <c r="C24" s="8">
        <v>5</v>
      </c>
    </row>
    <row r="25" spans="2:3" x14ac:dyDescent="0.2">
      <c r="B25" s="8">
        <v>24</v>
      </c>
      <c r="C25" s="8">
        <v>5</v>
      </c>
    </row>
    <row r="26" spans="2:3" x14ac:dyDescent="0.2">
      <c r="B26" s="8">
        <v>25</v>
      </c>
      <c r="C26" s="8">
        <v>5</v>
      </c>
    </row>
    <row r="27" spans="2:3" x14ac:dyDescent="0.2">
      <c r="B27" s="8">
        <v>26</v>
      </c>
      <c r="C27" s="8">
        <v>5</v>
      </c>
    </row>
    <row r="28" spans="2:3" x14ac:dyDescent="0.2">
      <c r="B28" s="8">
        <v>27</v>
      </c>
      <c r="C28" s="8">
        <v>6</v>
      </c>
    </row>
    <row r="29" spans="2:3" x14ac:dyDescent="0.2">
      <c r="B29" s="8">
        <v>28</v>
      </c>
      <c r="C29" s="8">
        <v>6</v>
      </c>
    </row>
    <row r="30" spans="2:3" x14ac:dyDescent="0.2">
      <c r="B30" s="8">
        <v>29</v>
      </c>
      <c r="C30" s="8">
        <v>6</v>
      </c>
    </row>
    <row r="31" spans="2:3" x14ac:dyDescent="0.2">
      <c r="B31" s="8">
        <v>30</v>
      </c>
      <c r="C31" s="8">
        <v>6</v>
      </c>
    </row>
    <row r="32" spans="2:3" x14ac:dyDescent="0.2">
      <c r="B32" s="8">
        <v>31</v>
      </c>
      <c r="C32" s="8">
        <v>6</v>
      </c>
    </row>
    <row r="33" spans="2:5" x14ac:dyDescent="0.2">
      <c r="B33" s="8">
        <v>32</v>
      </c>
      <c r="C33" s="8">
        <v>7</v>
      </c>
    </row>
    <row r="34" spans="2:5" x14ac:dyDescent="0.2">
      <c r="B34" s="8">
        <v>33</v>
      </c>
      <c r="C34" s="8">
        <v>7</v>
      </c>
    </row>
    <row r="35" spans="2:5" x14ac:dyDescent="0.2">
      <c r="B35" s="8">
        <v>34</v>
      </c>
      <c r="C35" s="8">
        <v>7</v>
      </c>
    </row>
    <row r="36" spans="2:5" x14ac:dyDescent="0.2">
      <c r="B36" s="8">
        <v>35</v>
      </c>
      <c r="C36" s="8">
        <v>7</v>
      </c>
    </row>
    <row r="37" spans="2:5" x14ac:dyDescent="0.2">
      <c r="B37" s="8">
        <v>36</v>
      </c>
      <c r="C37" s="8">
        <v>8</v>
      </c>
    </row>
    <row r="38" spans="2:5" x14ac:dyDescent="0.2">
      <c r="B38" s="8">
        <v>37</v>
      </c>
      <c r="C38" s="8">
        <v>8</v>
      </c>
    </row>
    <row r="39" spans="2:5" x14ac:dyDescent="0.2">
      <c r="B39" s="8">
        <v>38</v>
      </c>
      <c r="C39" s="8">
        <v>8</v>
      </c>
    </row>
    <row r="40" spans="2:5" x14ac:dyDescent="0.2">
      <c r="B40" s="8">
        <v>39</v>
      </c>
      <c r="C40" s="8">
        <v>8</v>
      </c>
    </row>
    <row r="41" spans="2:5" x14ac:dyDescent="0.2">
      <c r="B41" s="8">
        <v>40</v>
      </c>
      <c r="C41" s="8">
        <v>8</v>
      </c>
    </row>
    <row r="42" spans="2:5" x14ac:dyDescent="0.2">
      <c r="B42" s="8">
        <v>41</v>
      </c>
      <c r="C42" s="8">
        <v>9</v>
      </c>
    </row>
    <row r="43" spans="2:5" x14ac:dyDescent="0.2">
      <c r="B43" s="8">
        <v>42</v>
      </c>
      <c r="C43" s="8">
        <v>9</v>
      </c>
      <c r="E43" t="s">
        <v>3006</v>
      </c>
    </row>
    <row r="44" spans="2:5" x14ac:dyDescent="0.2">
      <c r="B44" s="8">
        <v>43</v>
      </c>
      <c r="C44" s="8">
        <v>9</v>
      </c>
      <c r="E44" t="s">
        <v>3002</v>
      </c>
    </row>
    <row r="45" spans="2:5" x14ac:dyDescent="0.2">
      <c r="B45" s="8">
        <v>44</v>
      </c>
      <c r="C45" s="8">
        <v>9</v>
      </c>
      <c r="E45" t="s">
        <v>3003</v>
      </c>
    </row>
    <row r="46" spans="2:5" x14ac:dyDescent="0.2">
      <c r="B46" s="8">
        <v>45</v>
      </c>
      <c r="C46" s="8">
        <v>10</v>
      </c>
      <c r="E46" t="s">
        <v>3004</v>
      </c>
    </row>
    <row r="47" spans="2:5" x14ac:dyDescent="0.2">
      <c r="B47" s="8">
        <v>46</v>
      </c>
      <c r="C47" s="8">
        <v>10</v>
      </c>
    </row>
    <row r="48" spans="2:5" x14ac:dyDescent="0.2">
      <c r="B48" s="8">
        <v>47</v>
      </c>
      <c r="C48" s="8">
        <v>10</v>
      </c>
    </row>
    <row r="49" spans="2:3" x14ac:dyDescent="0.2">
      <c r="B49" s="8">
        <v>48</v>
      </c>
      <c r="C49" s="8">
        <v>10</v>
      </c>
    </row>
    <row r="50" spans="2:3" x14ac:dyDescent="0.2">
      <c r="B50" s="8">
        <v>49</v>
      </c>
      <c r="C50" s="8">
        <v>10</v>
      </c>
    </row>
    <row r="51" spans="2:3" x14ac:dyDescent="0.2">
      <c r="B51" s="8">
        <v>50</v>
      </c>
      <c r="C51" s="8">
        <v>11</v>
      </c>
    </row>
    <row r="52" spans="2:3" x14ac:dyDescent="0.2">
      <c r="B52" s="8">
        <v>51</v>
      </c>
      <c r="C52" s="8">
        <v>11</v>
      </c>
    </row>
    <row r="53" spans="2:3" x14ac:dyDescent="0.2">
      <c r="B53" s="8">
        <v>52</v>
      </c>
      <c r="C53" s="8">
        <v>11</v>
      </c>
    </row>
    <row r="54" spans="2:3" x14ac:dyDescent="0.2">
      <c r="B54" s="8">
        <v>53</v>
      </c>
      <c r="C54" s="8">
        <v>11</v>
      </c>
    </row>
    <row r="55" spans="2:3" x14ac:dyDescent="0.2">
      <c r="B55" s="8">
        <v>54</v>
      </c>
      <c r="C55" s="8">
        <v>12</v>
      </c>
    </row>
    <row r="56" spans="2:3" x14ac:dyDescent="0.2">
      <c r="B56" s="8">
        <v>55</v>
      </c>
      <c r="C56" s="8">
        <v>12</v>
      </c>
    </row>
    <row r="57" spans="2:3" x14ac:dyDescent="0.2">
      <c r="B57" s="8">
        <v>56</v>
      </c>
      <c r="C57" s="8">
        <v>12</v>
      </c>
    </row>
    <row r="58" spans="2:3" x14ac:dyDescent="0.2">
      <c r="B58" s="8">
        <v>57</v>
      </c>
      <c r="C58" s="8">
        <v>12</v>
      </c>
    </row>
    <row r="59" spans="2:3" x14ac:dyDescent="0.2">
      <c r="B59" s="8">
        <v>58</v>
      </c>
      <c r="C59" s="8">
        <v>12</v>
      </c>
    </row>
    <row r="60" spans="2:3" x14ac:dyDescent="0.2">
      <c r="B60" s="8">
        <v>59</v>
      </c>
      <c r="C60" s="8">
        <v>13</v>
      </c>
    </row>
    <row r="61" spans="2:3" x14ac:dyDescent="0.2">
      <c r="B61" s="8">
        <v>60</v>
      </c>
      <c r="C61" s="8">
        <v>13</v>
      </c>
    </row>
    <row r="62" spans="2:3" x14ac:dyDescent="0.2">
      <c r="B62" s="8">
        <v>61</v>
      </c>
      <c r="C62" s="8">
        <v>13</v>
      </c>
    </row>
    <row r="63" spans="2:3" x14ac:dyDescent="0.2">
      <c r="B63" s="8">
        <v>62</v>
      </c>
      <c r="C63" s="8">
        <v>13</v>
      </c>
    </row>
    <row r="64" spans="2:3" x14ac:dyDescent="0.2">
      <c r="B64" s="8">
        <v>63</v>
      </c>
      <c r="C64" s="8">
        <v>14</v>
      </c>
    </row>
    <row r="65" spans="2:3" x14ac:dyDescent="0.2">
      <c r="B65" s="8">
        <v>64</v>
      </c>
      <c r="C65" s="8">
        <v>14</v>
      </c>
    </row>
    <row r="66" spans="2:3" x14ac:dyDescent="0.2">
      <c r="B66" s="8">
        <v>65</v>
      </c>
      <c r="C66" s="8">
        <v>14</v>
      </c>
    </row>
    <row r="67" spans="2:3" x14ac:dyDescent="0.2">
      <c r="B67" s="8">
        <v>66</v>
      </c>
      <c r="C67" s="8">
        <v>14</v>
      </c>
    </row>
    <row r="68" spans="2:3" x14ac:dyDescent="0.2">
      <c r="B68" s="8">
        <v>67</v>
      </c>
      <c r="C68" s="8">
        <v>14</v>
      </c>
    </row>
    <row r="69" spans="2:3" x14ac:dyDescent="0.2">
      <c r="B69" s="8">
        <v>68</v>
      </c>
      <c r="C69" s="8">
        <v>15</v>
      </c>
    </row>
    <row r="70" spans="2:3" x14ac:dyDescent="0.2">
      <c r="B70" s="8">
        <v>69</v>
      </c>
      <c r="C70" s="8">
        <v>15</v>
      </c>
    </row>
    <row r="71" spans="2:3" x14ac:dyDescent="0.2">
      <c r="B71" s="8">
        <v>70</v>
      </c>
      <c r="C71" s="8">
        <v>15</v>
      </c>
    </row>
    <row r="72" spans="2:3" x14ac:dyDescent="0.2">
      <c r="B72" s="8">
        <v>71</v>
      </c>
      <c r="C72" s="8">
        <v>15</v>
      </c>
    </row>
    <row r="73" spans="2:3" x14ac:dyDescent="0.2">
      <c r="B73" s="8">
        <v>72</v>
      </c>
      <c r="C73" s="8">
        <v>16</v>
      </c>
    </row>
    <row r="74" spans="2:3" x14ac:dyDescent="0.2">
      <c r="B74" s="8">
        <v>73</v>
      </c>
      <c r="C74" s="8">
        <v>16</v>
      </c>
    </row>
    <row r="75" spans="2:3" x14ac:dyDescent="0.2">
      <c r="B75" s="8">
        <v>74</v>
      </c>
      <c r="C75" s="8">
        <v>16</v>
      </c>
    </row>
    <row r="76" spans="2:3" x14ac:dyDescent="0.2">
      <c r="B76" s="8">
        <v>75</v>
      </c>
      <c r="C76" s="8">
        <v>16</v>
      </c>
    </row>
    <row r="77" spans="2:3" x14ac:dyDescent="0.2">
      <c r="B77" s="8">
        <v>76</v>
      </c>
      <c r="C77" s="8">
        <v>16</v>
      </c>
    </row>
    <row r="78" spans="2:3" x14ac:dyDescent="0.2">
      <c r="B78" s="8">
        <v>77</v>
      </c>
      <c r="C78" s="8">
        <v>17</v>
      </c>
    </row>
    <row r="79" spans="2:3" x14ac:dyDescent="0.2">
      <c r="B79" s="8">
        <v>78</v>
      </c>
      <c r="C79" s="8">
        <v>17</v>
      </c>
    </row>
    <row r="80" spans="2:3" x14ac:dyDescent="0.2">
      <c r="B80" s="8">
        <v>79</v>
      </c>
      <c r="C80" s="8">
        <v>17</v>
      </c>
    </row>
    <row r="81" spans="2:3" x14ac:dyDescent="0.2">
      <c r="B81" s="8">
        <v>80</v>
      </c>
      <c r="C81" s="8">
        <v>17</v>
      </c>
    </row>
    <row r="82" spans="2:3" x14ac:dyDescent="0.2">
      <c r="B82" s="8">
        <v>81</v>
      </c>
      <c r="C82" s="8">
        <v>18</v>
      </c>
    </row>
    <row r="83" spans="2:3" x14ac:dyDescent="0.2">
      <c r="B83" s="8">
        <v>82</v>
      </c>
      <c r="C83" s="8">
        <v>18</v>
      </c>
    </row>
    <row r="84" spans="2:3" x14ac:dyDescent="0.2">
      <c r="B84" s="8">
        <v>83</v>
      </c>
      <c r="C84" s="8">
        <v>18</v>
      </c>
    </row>
    <row r="85" spans="2:3" x14ac:dyDescent="0.2">
      <c r="B85" s="8">
        <v>84</v>
      </c>
      <c r="C85" s="8">
        <v>18</v>
      </c>
    </row>
    <row r="86" spans="2:3" x14ac:dyDescent="0.2">
      <c r="B86" s="8">
        <v>85</v>
      </c>
      <c r="C86" s="8">
        <v>18</v>
      </c>
    </row>
    <row r="87" spans="2:3" x14ac:dyDescent="0.2">
      <c r="B87" s="8">
        <v>86</v>
      </c>
      <c r="C87" s="8">
        <v>19</v>
      </c>
    </row>
    <row r="88" spans="2:3" x14ac:dyDescent="0.2">
      <c r="B88" s="8">
        <v>87</v>
      </c>
      <c r="C88" s="8">
        <v>19</v>
      </c>
    </row>
    <row r="89" spans="2:3" x14ac:dyDescent="0.2">
      <c r="B89" s="8">
        <v>88</v>
      </c>
      <c r="C89" s="8">
        <v>19</v>
      </c>
    </row>
    <row r="90" spans="2:3" x14ac:dyDescent="0.2">
      <c r="B90" s="8">
        <v>89</v>
      </c>
      <c r="C90" s="8">
        <v>19</v>
      </c>
    </row>
    <row r="91" spans="2:3" x14ac:dyDescent="0.2">
      <c r="B91" s="8">
        <v>90</v>
      </c>
      <c r="C91" s="8">
        <v>20</v>
      </c>
    </row>
    <row r="92" spans="2:3" x14ac:dyDescent="0.2">
      <c r="B92" s="8">
        <v>91</v>
      </c>
      <c r="C92" s="8">
        <v>20</v>
      </c>
    </row>
    <row r="93" spans="2:3" x14ac:dyDescent="0.2">
      <c r="B93" s="8">
        <v>92</v>
      </c>
      <c r="C93" s="8">
        <v>20</v>
      </c>
    </row>
    <row r="94" spans="2:3" x14ac:dyDescent="0.2">
      <c r="B94" s="8">
        <v>93</v>
      </c>
      <c r="C94" s="8">
        <v>20</v>
      </c>
    </row>
    <row r="95" spans="2:3" x14ac:dyDescent="0.2">
      <c r="B95" s="8">
        <v>94</v>
      </c>
      <c r="C95" s="8">
        <v>20</v>
      </c>
    </row>
    <row r="96" spans="2:3" x14ac:dyDescent="0.2">
      <c r="B96" s="8">
        <v>95</v>
      </c>
      <c r="C96" s="8">
        <v>21</v>
      </c>
    </row>
    <row r="97" spans="2:3" x14ac:dyDescent="0.2">
      <c r="B97" s="8">
        <v>96</v>
      </c>
      <c r="C97" s="8">
        <v>21</v>
      </c>
    </row>
    <row r="98" spans="2:3" x14ac:dyDescent="0.2">
      <c r="B98" s="8">
        <v>97</v>
      </c>
      <c r="C98" s="8">
        <v>21</v>
      </c>
    </row>
    <row r="99" spans="2:3" x14ac:dyDescent="0.2">
      <c r="B99" s="8">
        <v>98</v>
      </c>
      <c r="C99" s="8">
        <v>21</v>
      </c>
    </row>
    <row r="100" spans="2:3" x14ac:dyDescent="0.2">
      <c r="B100" s="8">
        <v>99</v>
      </c>
      <c r="C100" s="8">
        <v>22</v>
      </c>
    </row>
    <row r="101" spans="2:3" x14ac:dyDescent="0.2">
      <c r="B101" s="8">
        <v>100</v>
      </c>
      <c r="C101" s="8">
        <v>22</v>
      </c>
    </row>
  </sheetData>
  <pageMargins left="0.7" right="0.7" top="0.78740157499999996" bottom="0.78740157499999996"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4"/>
  <dimension ref="A1:D2554"/>
  <sheetViews>
    <sheetView topLeftCell="A2511" workbookViewId="0">
      <selection activeCell="A2548" sqref="A2548"/>
    </sheetView>
  </sheetViews>
  <sheetFormatPr baseColWidth="10" defaultRowHeight="12.6" x14ac:dyDescent="0.2"/>
  <cols>
    <col min="2" max="2" width="55.6328125" bestFit="1" customWidth="1"/>
  </cols>
  <sheetData>
    <row r="1" spans="1:2" x14ac:dyDescent="0.2">
      <c r="A1" t="s">
        <v>94</v>
      </c>
      <c r="B1" t="s">
        <v>95</v>
      </c>
    </row>
    <row r="7" spans="1:2" x14ac:dyDescent="0.2">
      <c r="A7">
        <v>72589</v>
      </c>
      <c r="B7" t="s">
        <v>3951</v>
      </c>
    </row>
    <row r="8" spans="1:2" x14ac:dyDescent="0.2">
      <c r="A8">
        <v>5230</v>
      </c>
      <c r="B8" t="s">
        <v>96</v>
      </c>
    </row>
    <row r="9" spans="1:2" x14ac:dyDescent="0.2">
      <c r="A9">
        <v>7422</v>
      </c>
      <c r="B9" t="s">
        <v>2947</v>
      </c>
    </row>
    <row r="10" spans="1:2" x14ac:dyDescent="0.2">
      <c r="A10">
        <v>8209</v>
      </c>
      <c r="B10" t="s">
        <v>97</v>
      </c>
    </row>
    <row r="11" spans="1:2" x14ac:dyDescent="0.2">
      <c r="A11">
        <v>13405</v>
      </c>
      <c r="B11" t="s">
        <v>2948</v>
      </c>
    </row>
    <row r="12" spans="1:2" x14ac:dyDescent="0.2">
      <c r="A12">
        <v>17454</v>
      </c>
      <c r="B12" t="s">
        <v>98</v>
      </c>
    </row>
    <row r="13" spans="1:2" x14ac:dyDescent="0.2">
      <c r="A13">
        <v>18609</v>
      </c>
      <c r="B13" t="s">
        <v>2949</v>
      </c>
    </row>
    <row r="14" spans="1:2" x14ac:dyDescent="0.2">
      <c r="A14">
        <v>36115</v>
      </c>
      <c r="B14" t="s">
        <v>99</v>
      </c>
    </row>
    <row r="15" spans="1:2" x14ac:dyDescent="0.2">
      <c r="A15">
        <v>63549</v>
      </c>
      <c r="B15" t="s">
        <v>100</v>
      </c>
    </row>
    <row r="16" spans="1:2" x14ac:dyDescent="0.2">
      <c r="A16">
        <v>63739</v>
      </c>
      <c r="B16" t="s">
        <v>101</v>
      </c>
    </row>
    <row r="17" spans="1:2" x14ac:dyDescent="0.2">
      <c r="A17">
        <v>63740</v>
      </c>
      <c r="B17" t="s">
        <v>101</v>
      </c>
    </row>
    <row r="18" spans="1:2" x14ac:dyDescent="0.2">
      <c r="A18">
        <v>63741</v>
      </c>
      <c r="B18" t="s">
        <v>101</v>
      </c>
    </row>
    <row r="19" spans="1:2" x14ac:dyDescent="0.2">
      <c r="A19">
        <v>63742</v>
      </c>
      <c r="B19" t="s">
        <v>101</v>
      </c>
    </row>
    <row r="20" spans="1:2" x14ac:dyDescent="0.2">
      <c r="A20">
        <v>63743</v>
      </c>
      <c r="B20" t="s">
        <v>101</v>
      </c>
    </row>
    <row r="21" spans="1:2" x14ac:dyDescent="0.2">
      <c r="A21">
        <v>63755</v>
      </c>
      <c r="B21" t="s">
        <v>102</v>
      </c>
    </row>
    <row r="22" spans="1:2" x14ac:dyDescent="0.2">
      <c r="A22">
        <v>63762</v>
      </c>
      <c r="B22" t="s">
        <v>103</v>
      </c>
    </row>
    <row r="23" spans="1:2" x14ac:dyDescent="0.2">
      <c r="A23">
        <v>63768</v>
      </c>
      <c r="B23" t="s">
        <v>104</v>
      </c>
    </row>
    <row r="24" spans="1:2" x14ac:dyDescent="0.2">
      <c r="A24">
        <v>63773</v>
      </c>
      <c r="B24" t="s">
        <v>105</v>
      </c>
    </row>
    <row r="25" spans="1:2" x14ac:dyDescent="0.2">
      <c r="A25">
        <v>63776</v>
      </c>
      <c r="B25" t="s">
        <v>106</v>
      </c>
    </row>
    <row r="26" spans="1:2" x14ac:dyDescent="0.2">
      <c r="A26">
        <v>63785</v>
      </c>
      <c r="B26" t="s">
        <v>107</v>
      </c>
    </row>
    <row r="27" spans="1:2" x14ac:dyDescent="0.2">
      <c r="A27">
        <v>63791</v>
      </c>
      <c r="B27" t="s">
        <v>108</v>
      </c>
    </row>
    <row r="28" spans="1:2" x14ac:dyDescent="0.2">
      <c r="A28">
        <v>63796</v>
      </c>
      <c r="B28" t="s">
        <v>109</v>
      </c>
    </row>
    <row r="29" spans="1:2" x14ac:dyDescent="0.2">
      <c r="A29">
        <v>63801</v>
      </c>
      <c r="B29" t="s">
        <v>110</v>
      </c>
    </row>
    <row r="30" spans="1:2" x14ac:dyDescent="0.2">
      <c r="A30">
        <v>63808</v>
      </c>
      <c r="B30" t="s">
        <v>111</v>
      </c>
    </row>
    <row r="31" spans="1:2" x14ac:dyDescent="0.2">
      <c r="A31">
        <v>63811</v>
      </c>
      <c r="B31" t="s">
        <v>112</v>
      </c>
    </row>
    <row r="32" spans="1:2" x14ac:dyDescent="0.2">
      <c r="A32">
        <v>63814</v>
      </c>
      <c r="B32" t="s">
        <v>113</v>
      </c>
    </row>
    <row r="33" spans="1:2" x14ac:dyDescent="0.2">
      <c r="A33">
        <v>63820</v>
      </c>
      <c r="B33" t="s">
        <v>114</v>
      </c>
    </row>
    <row r="34" spans="1:2" x14ac:dyDescent="0.2">
      <c r="A34">
        <v>63825</v>
      </c>
      <c r="B34" t="s">
        <v>115</v>
      </c>
    </row>
    <row r="35" spans="1:2" x14ac:dyDescent="0.2">
      <c r="A35">
        <v>63825</v>
      </c>
      <c r="B35" t="s">
        <v>116</v>
      </c>
    </row>
    <row r="36" spans="1:2" x14ac:dyDescent="0.2">
      <c r="A36">
        <v>63825</v>
      </c>
      <c r="B36" t="s">
        <v>117</v>
      </c>
    </row>
    <row r="37" spans="1:2" x14ac:dyDescent="0.2">
      <c r="A37">
        <v>63825</v>
      </c>
      <c r="B37" t="s">
        <v>118</v>
      </c>
    </row>
    <row r="38" spans="1:2" x14ac:dyDescent="0.2">
      <c r="A38">
        <v>63826</v>
      </c>
      <c r="B38" t="s">
        <v>119</v>
      </c>
    </row>
    <row r="39" spans="1:2" x14ac:dyDescent="0.2">
      <c r="A39">
        <v>63828</v>
      </c>
      <c r="B39" t="s">
        <v>120</v>
      </c>
    </row>
    <row r="40" spans="1:2" x14ac:dyDescent="0.2">
      <c r="A40">
        <v>63829</v>
      </c>
      <c r="B40" t="s">
        <v>121</v>
      </c>
    </row>
    <row r="41" spans="1:2" x14ac:dyDescent="0.2">
      <c r="A41">
        <v>63831</v>
      </c>
      <c r="B41" t="s">
        <v>122</v>
      </c>
    </row>
    <row r="42" spans="1:2" x14ac:dyDescent="0.2">
      <c r="A42">
        <v>63834</v>
      </c>
      <c r="B42" t="s">
        <v>123</v>
      </c>
    </row>
    <row r="43" spans="1:2" x14ac:dyDescent="0.2">
      <c r="A43">
        <v>63839</v>
      </c>
      <c r="B43" t="s">
        <v>124</v>
      </c>
    </row>
    <row r="44" spans="1:2" x14ac:dyDescent="0.2">
      <c r="A44">
        <v>63840</v>
      </c>
      <c r="B44" t="s">
        <v>125</v>
      </c>
    </row>
    <row r="45" spans="1:2" x14ac:dyDescent="0.2">
      <c r="A45">
        <v>63843</v>
      </c>
      <c r="B45" t="s">
        <v>126</v>
      </c>
    </row>
    <row r="46" spans="1:2" x14ac:dyDescent="0.2">
      <c r="A46">
        <v>63846</v>
      </c>
      <c r="B46" t="s">
        <v>127</v>
      </c>
    </row>
    <row r="47" spans="1:2" x14ac:dyDescent="0.2">
      <c r="A47">
        <v>63849</v>
      </c>
      <c r="B47" t="s">
        <v>128</v>
      </c>
    </row>
    <row r="48" spans="1:2" x14ac:dyDescent="0.2">
      <c r="A48">
        <v>63853</v>
      </c>
      <c r="B48" t="s">
        <v>129</v>
      </c>
    </row>
    <row r="49" spans="1:2" x14ac:dyDescent="0.2">
      <c r="A49">
        <v>63856</v>
      </c>
      <c r="B49" t="s">
        <v>130</v>
      </c>
    </row>
    <row r="50" spans="1:2" x14ac:dyDescent="0.2">
      <c r="A50">
        <v>63857</v>
      </c>
      <c r="B50" t="s">
        <v>131</v>
      </c>
    </row>
    <row r="51" spans="1:2" x14ac:dyDescent="0.2">
      <c r="A51">
        <v>63860</v>
      </c>
      <c r="B51" t="s">
        <v>132</v>
      </c>
    </row>
    <row r="52" spans="1:2" x14ac:dyDescent="0.2">
      <c r="A52">
        <v>63863</v>
      </c>
      <c r="B52" t="s">
        <v>133</v>
      </c>
    </row>
    <row r="53" spans="1:2" x14ac:dyDescent="0.2">
      <c r="A53">
        <v>63864</v>
      </c>
      <c r="B53" t="s">
        <v>134</v>
      </c>
    </row>
    <row r="54" spans="1:2" x14ac:dyDescent="0.2">
      <c r="A54">
        <v>63867</v>
      </c>
      <c r="B54" t="s">
        <v>135</v>
      </c>
    </row>
    <row r="55" spans="1:2" x14ac:dyDescent="0.2">
      <c r="A55">
        <v>63868</v>
      </c>
      <c r="B55" t="s">
        <v>136</v>
      </c>
    </row>
    <row r="56" spans="1:2" x14ac:dyDescent="0.2">
      <c r="A56">
        <v>63869</v>
      </c>
      <c r="B56" t="s">
        <v>137</v>
      </c>
    </row>
    <row r="57" spans="1:2" x14ac:dyDescent="0.2">
      <c r="A57">
        <v>63871</v>
      </c>
      <c r="B57" t="s">
        <v>138</v>
      </c>
    </row>
    <row r="58" spans="1:2" x14ac:dyDescent="0.2">
      <c r="A58">
        <v>63872</v>
      </c>
      <c r="B58" t="s">
        <v>139</v>
      </c>
    </row>
    <row r="59" spans="1:2" x14ac:dyDescent="0.2">
      <c r="A59">
        <v>63874</v>
      </c>
      <c r="B59" t="s">
        <v>140</v>
      </c>
    </row>
    <row r="60" spans="1:2" x14ac:dyDescent="0.2">
      <c r="A60">
        <v>63875</v>
      </c>
      <c r="B60" t="s">
        <v>141</v>
      </c>
    </row>
    <row r="61" spans="1:2" x14ac:dyDescent="0.2">
      <c r="A61">
        <v>63877</v>
      </c>
      <c r="B61" t="s">
        <v>142</v>
      </c>
    </row>
    <row r="62" spans="1:2" x14ac:dyDescent="0.2">
      <c r="A62">
        <v>63879</v>
      </c>
      <c r="B62" t="s">
        <v>143</v>
      </c>
    </row>
    <row r="63" spans="1:2" x14ac:dyDescent="0.2">
      <c r="A63">
        <v>63897</v>
      </c>
      <c r="B63" t="s">
        <v>144</v>
      </c>
    </row>
    <row r="64" spans="1:2" x14ac:dyDescent="0.2">
      <c r="A64">
        <v>63906</v>
      </c>
      <c r="B64" t="s">
        <v>145</v>
      </c>
    </row>
    <row r="65" spans="1:2" x14ac:dyDescent="0.2">
      <c r="A65">
        <v>63911</v>
      </c>
      <c r="B65" t="s">
        <v>146</v>
      </c>
    </row>
    <row r="66" spans="1:2" x14ac:dyDescent="0.2">
      <c r="A66">
        <v>63916</v>
      </c>
      <c r="B66" t="s">
        <v>147</v>
      </c>
    </row>
    <row r="67" spans="1:2" x14ac:dyDescent="0.2">
      <c r="A67">
        <v>63920</v>
      </c>
      <c r="B67" t="s">
        <v>148</v>
      </c>
    </row>
    <row r="68" spans="1:2" x14ac:dyDescent="0.2">
      <c r="A68">
        <v>63924</v>
      </c>
      <c r="B68" t="s">
        <v>149</v>
      </c>
    </row>
    <row r="69" spans="1:2" x14ac:dyDescent="0.2">
      <c r="A69">
        <v>63924</v>
      </c>
      <c r="B69" t="s">
        <v>150</v>
      </c>
    </row>
    <row r="70" spans="1:2" x14ac:dyDescent="0.2">
      <c r="A70">
        <v>63925</v>
      </c>
      <c r="B70" t="s">
        <v>151</v>
      </c>
    </row>
    <row r="71" spans="1:2" x14ac:dyDescent="0.2">
      <c r="A71">
        <v>63927</v>
      </c>
      <c r="B71" t="s">
        <v>152</v>
      </c>
    </row>
    <row r="72" spans="1:2" x14ac:dyDescent="0.2">
      <c r="A72">
        <v>63928</v>
      </c>
      <c r="B72" t="s">
        <v>153</v>
      </c>
    </row>
    <row r="73" spans="1:2" x14ac:dyDescent="0.2">
      <c r="A73">
        <v>63930</v>
      </c>
      <c r="B73" t="s">
        <v>154</v>
      </c>
    </row>
    <row r="74" spans="1:2" x14ac:dyDescent="0.2">
      <c r="A74">
        <v>63931</v>
      </c>
      <c r="B74" t="s">
        <v>155</v>
      </c>
    </row>
    <row r="75" spans="1:2" x14ac:dyDescent="0.2">
      <c r="A75">
        <v>63933</v>
      </c>
      <c r="B75" t="s">
        <v>156</v>
      </c>
    </row>
    <row r="76" spans="1:2" x14ac:dyDescent="0.2">
      <c r="A76">
        <v>63934</v>
      </c>
      <c r="B76" t="s">
        <v>157</v>
      </c>
    </row>
    <row r="77" spans="1:2" x14ac:dyDescent="0.2">
      <c r="A77">
        <v>63936</v>
      </c>
      <c r="B77" t="s">
        <v>158</v>
      </c>
    </row>
    <row r="78" spans="1:2" x14ac:dyDescent="0.2">
      <c r="A78">
        <v>63937</v>
      </c>
      <c r="B78" t="s">
        <v>159</v>
      </c>
    </row>
    <row r="79" spans="1:2" x14ac:dyDescent="0.2">
      <c r="A79">
        <v>63939</v>
      </c>
      <c r="B79" t="s">
        <v>160</v>
      </c>
    </row>
    <row r="80" spans="1:2" x14ac:dyDescent="0.2">
      <c r="A80">
        <v>69239</v>
      </c>
      <c r="B80" t="s">
        <v>2950</v>
      </c>
    </row>
    <row r="81" spans="1:2" x14ac:dyDescent="0.2">
      <c r="A81">
        <v>69469</v>
      </c>
      <c r="B81" t="s">
        <v>161</v>
      </c>
    </row>
    <row r="82" spans="1:2" x14ac:dyDescent="0.2">
      <c r="A82">
        <v>80331</v>
      </c>
      <c r="B82" t="s">
        <v>162</v>
      </c>
    </row>
    <row r="83" spans="1:2" x14ac:dyDescent="0.2">
      <c r="A83">
        <v>80333</v>
      </c>
      <c r="B83" t="s">
        <v>162</v>
      </c>
    </row>
    <row r="84" spans="1:2" x14ac:dyDescent="0.2">
      <c r="A84">
        <v>80333</v>
      </c>
      <c r="B84" t="s">
        <v>163</v>
      </c>
    </row>
    <row r="85" spans="1:2" x14ac:dyDescent="0.2">
      <c r="A85">
        <v>80335</v>
      </c>
      <c r="B85" t="s">
        <v>162</v>
      </c>
    </row>
    <row r="86" spans="1:2" x14ac:dyDescent="0.2">
      <c r="A86">
        <v>80335</v>
      </c>
      <c r="B86" t="s">
        <v>164</v>
      </c>
    </row>
    <row r="87" spans="1:2" x14ac:dyDescent="0.2">
      <c r="A87">
        <v>80335</v>
      </c>
      <c r="B87" t="s">
        <v>163</v>
      </c>
    </row>
    <row r="88" spans="1:2" x14ac:dyDescent="0.2">
      <c r="A88">
        <v>80335</v>
      </c>
      <c r="B88" t="s">
        <v>165</v>
      </c>
    </row>
    <row r="89" spans="1:2" x14ac:dyDescent="0.2">
      <c r="A89">
        <v>80336</v>
      </c>
      <c r="B89" t="s">
        <v>162</v>
      </c>
    </row>
    <row r="90" spans="1:2" x14ac:dyDescent="0.2">
      <c r="A90">
        <v>80336</v>
      </c>
      <c r="B90" t="s">
        <v>164</v>
      </c>
    </row>
    <row r="91" spans="1:2" x14ac:dyDescent="0.2">
      <c r="A91">
        <v>80336</v>
      </c>
      <c r="B91" t="s">
        <v>166</v>
      </c>
    </row>
    <row r="92" spans="1:2" x14ac:dyDescent="0.2">
      <c r="A92">
        <v>80337</v>
      </c>
      <c r="B92" t="s">
        <v>164</v>
      </c>
    </row>
    <row r="93" spans="1:2" x14ac:dyDescent="0.2">
      <c r="A93">
        <v>80337</v>
      </c>
      <c r="B93" t="s">
        <v>166</v>
      </c>
    </row>
    <row r="94" spans="1:2" x14ac:dyDescent="0.2">
      <c r="A94">
        <v>80339</v>
      </c>
      <c r="B94" t="s">
        <v>165</v>
      </c>
    </row>
    <row r="95" spans="1:2" x14ac:dyDescent="0.2">
      <c r="A95">
        <v>80469</v>
      </c>
      <c r="B95" t="s">
        <v>162</v>
      </c>
    </row>
    <row r="96" spans="1:2" x14ac:dyDescent="0.2">
      <c r="A96">
        <v>80469</v>
      </c>
      <c r="B96" t="s">
        <v>164</v>
      </c>
    </row>
    <row r="97" spans="1:2" x14ac:dyDescent="0.2">
      <c r="A97">
        <v>80469</v>
      </c>
      <c r="B97" t="s">
        <v>166</v>
      </c>
    </row>
    <row r="98" spans="1:2" x14ac:dyDescent="0.2">
      <c r="A98">
        <v>80538</v>
      </c>
      <c r="B98" t="s">
        <v>162</v>
      </c>
    </row>
    <row r="99" spans="1:2" x14ac:dyDescent="0.2">
      <c r="A99">
        <v>80538</v>
      </c>
      <c r="B99" t="s">
        <v>167</v>
      </c>
    </row>
    <row r="100" spans="1:2" x14ac:dyDescent="0.2">
      <c r="A100">
        <v>80539</v>
      </c>
      <c r="B100" t="s">
        <v>162</v>
      </c>
    </row>
    <row r="101" spans="1:2" x14ac:dyDescent="0.2">
      <c r="A101">
        <v>80539</v>
      </c>
      <c r="B101" t="s">
        <v>163</v>
      </c>
    </row>
    <row r="102" spans="1:2" x14ac:dyDescent="0.2">
      <c r="A102">
        <v>80634</v>
      </c>
      <c r="B102" t="s">
        <v>168</v>
      </c>
    </row>
    <row r="103" spans="1:2" x14ac:dyDescent="0.2">
      <c r="A103">
        <v>80636</v>
      </c>
      <c r="B103" t="s">
        <v>163</v>
      </c>
    </row>
    <row r="104" spans="1:2" x14ac:dyDescent="0.2">
      <c r="A104">
        <v>80636</v>
      </c>
      <c r="B104" t="s">
        <v>168</v>
      </c>
    </row>
    <row r="105" spans="1:2" x14ac:dyDescent="0.2">
      <c r="A105">
        <v>80637</v>
      </c>
      <c r="B105" t="s">
        <v>169</v>
      </c>
    </row>
    <row r="106" spans="1:2" x14ac:dyDescent="0.2">
      <c r="A106">
        <v>80637</v>
      </c>
      <c r="B106" t="s">
        <v>168</v>
      </c>
    </row>
    <row r="107" spans="1:2" x14ac:dyDescent="0.2">
      <c r="A107">
        <v>80638</v>
      </c>
      <c r="B107" t="s">
        <v>169</v>
      </c>
    </row>
    <row r="108" spans="1:2" x14ac:dyDescent="0.2">
      <c r="A108">
        <v>80638</v>
      </c>
      <c r="B108" t="s">
        <v>168</v>
      </c>
    </row>
    <row r="109" spans="1:2" x14ac:dyDescent="0.2">
      <c r="A109">
        <v>80639</v>
      </c>
      <c r="B109" t="s">
        <v>168</v>
      </c>
    </row>
    <row r="110" spans="1:2" x14ac:dyDescent="0.2">
      <c r="A110">
        <v>80686</v>
      </c>
      <c r="B110" t="s">
        <v>170</v>
      </c>
    </row>
    <row r="111" spans="1:2" x14ac:dyDescent="0.2">
      <c r="A111">
        <v>80686</v>
      </c>
      <c r="B111" t="s">
        <v>171</v>
      </c>
    </row>
    <row r="112" spans="1:2" x14ac:dyDescent="0.2">
      <c r="A112">
        <v>80687</v>
      </c>
      <c r="B112" t="s">
        <v>170</v>
      </c>
    </row>
    <row r="113" spans="1:2" x14ac:dyDescent="0.2">
      <c r="A113">
        <v>80687</v>
      </c>
      <c r="B113" t="s">
        <v>172</v>
      </c>
    </row>
    <row r="114" spans="1:2" x14ac:dyDescent="0.2">
      <c r="A114">
        <v>80689</v>
      </c>
      <c r="B114" t="s">
        <v>173</v>
      </c>
    </row>
    <row r="115" spans="1:2" x14ac:dyDescent="0.2">
      <c r="A115">
        <v>80689</v>
      </c>
      <c r="B115" t="s">
        <v>170</v>
      </c>
    </row>
    <row r="116" spans="1:2" x14ac:dyDescent="0.2">
      <c r="A116">
        <v>80689</v>
      </c>
      <c r="B116" t="s">
        <v>172</v>
      </c>
    </row>
    <row r="117" spans="1:2" x14ac:dyDescent="0.2">
      <c r="A117">
        <v>80796</v>
      </c>
      <c r="B117" t="s">
        <v>174</v>
      </c>
    </row>
    <row r="118" spans="1:2" x14ac:dyDescent="0.2">
      <c r="A118">
        <v>80797</v>
      </c>
      <c r="B118" t="s">
        <v>163</v>
      </c>
    </row>
    <row r="119" spans="1:2" x14ac:dyDescent="0.2">
      <c r="A119">
        <v>80797</v>
      </c>
      <c r="B119" t="s">
        <v>174</v>
      </c>
    </row>
    <row r="120" spans="1:2" x14ac:dyDescent="0.2">
      <c r="A120">
        <v>80798</v>
      </c>
      <c r="B120" t="s">
        <v>163</v>
      </c>
    </row>
    <row r="121" spans="1:2" x14ac:dyDescent="0.2">
      <c r="A121">
        <v>80798</v>
      </c>
      <c r="B121" t="s">
        <v>174</v>
      </c>
    </row>
    <row r="122" spans="1:2" x14ac:dyDescent="0.2">
      <c r="A122">
        <v>80799</v>
      </c>
      <c r="B122" t="s">
        <v>163</v>
      </c>
    </row>
    <row r="123" spans="1:2" x14ac:dyDescent="0.2">
      <c r="A123">
        <v>80799</v>
      </c>
      <c r="B123" t="s">
        <v>174</v>
      </c>
    </row>
    <row r="124" spans="1:2" x14ac:dyDescent="0.2">
      <c r="A124">
        <v>80801</v>
      </c>
      <c r="B124" t="s">
        <v>163</v>
      </c>
    </row>
    <row r="125" spans="1:2" x14ac:dyDescent="0.2">
      <c r="A125">
        <v>80801</v>
      </c>
      <c r="B125" t="s">
        <v>167</v>
      </c>
    </row>
    <row r="126" spans="1:2" x14ac:dyDescent="0.2">
      <c r="A126">
        <v>80801</v>
      </c>
      <c r="B126" t="s">
        <v>174</v>
      </c>
    </row>
    <row r="127" spans="1:2" x14ac:dyDescent="0.2">
      <c r="A127">
        <v>80802</v>
      </c>
      <c r="B127" t="s">
        <v>163</v>
      </c>
    </row>
    <row r="128" spans="1:2" x14ac:dyDescent="0.2">
      <c r="A128">
        <v>80802</v>
      </c>
      <c r="B128" t="s">
        <v>167</v>
      </c>
    </row>
    <row r="129" spans="1:2" x14ac:dyDescent="0.2">
      <c r="A129">
        <v>80803</v>
      </c>
      <c r="B129" t="s">
        <v>167</v>
      </c>
    </row>
    <row r="130" spans="1:2" x14ac:dyDescent="0.2">
      <c r="A130">
        <v>80803</v>
      </c>
      <c r="B130" t="s">
        <v>174</v>
      </c>
    </row>
    <row r="131" spans="1:2" x14ac:dyDescent="0.2">
      <c r="A131">
        <v>80804</v>
      </c>
      <c r="B131" t="s">
        <v>167</v>
      </c>
    </row>
    <row r="132" spans="1:2" x14ac:dyDescent="0.2">
      <c r="A132">
        <v>80804</v>
      </c>
      <c r="B132" t="s">
        <v>174</v>
      </c>
    </row>
    <row r="133" spans="1:2" x14ac:dyDescent="0.2">
      <c r="A133">
        <v>80805</v>
      </c>
      <c r="B133" t="s">
        <v>167</v>
      </c>
    </row>
    <row r="134" spans="1:2" x14ac:dyDescent="0.2">
      <c r="A134">
        <v>80807</v>
      </c>
      <c r="B134" t="s">
        <v>167</v>
      </c>
    </row>
    <row r="135" spans="1:2" x14ac:dyDescent="0.2">
      <c r="A135">
        <v>80807</v>
      </c>
      <c r="B135" t="s">
        <v>175</v>
      </c>
    </row>
    <row r="136" spans="1:2" x14ac:dyDescent="0.2">
      <c r="A136">
        <v>80809</v>
      </c>
      <c r="B136" t="s">
        <v>174</v>
      </c>
    </row>
    <row r="137" spans="1:2" x14ac:dyDescent="0.2">
      <c r="A137">
        <v>80809</v>
      </c>
      <c r="B137" t="s">
        <v>175</v>
      </c>
    </row>
    <row r="138" spans="1:2" x14ac:dyDescent="0.2">
      <c r="A138">
        <v>80933</v>
      </c>
      <c r="B138" t="s">
        <v>176</v>
      </c>
    </row>
    <row r="139" spans="1:2" x14ac:dyDescent="0.2">
      <c r="A139">
        <v>80935</v>
      </c>
      <c r="B139" t="s">
        <v>176</v>
      </c>
    </row>
    <row r="140" spans="1:2" x14ac:dyDescent="0.2">
      <c r="A140">
        <v>80937</v>
      </c>
      <c r="B140" t="s">
        <v>175</v>
      </c>
    </row>
    <row r="141" spans="1:2" x14ac:dyDescent="0.2">
      <c r="A141">
        <v>80939</v>
      </c>
      <c r="B141" t="s">
        <v>167</v>
      </c>
    </row>
    <row r="142" spans="1:2" x14ac:dyDescent="0.2">
      <c r="A142">
        <v>80939</v>
      </c>
      <c r="B142" t="s">
        <v>175</v>
      </c>
    </row>
    <row r="143" spans="1:2" x14ac:dyDescent="0.2">
      <c r="A143">
        <v>80992</v>
      </c>
      <c r="B143" t="s">
        <v>169</v>
      </c>
    </row>
    <row r="144" spans="1:2" x14ac:dyDescent="0.2">
      <c r="A144">
        <v>80993</v>
      </c>
      <c r="B144" t="s">
        <v>169</v>
      </c>
    </row>
    <row r="145" spans="1:2" x14ac:dyDescent="0.2">
      <c r="A145">
        <v>80995</v>
      </c>
      <c r="B145" t="s">
        <v>177</v>
      </c>
    </row>
    <row r="146" spans="1:2" x14ac:dyDescent="0.2">
      <c r="A146">
        <v>80995</v>
      </c>
      <c r="B146" t="s">
        <v>176</v>
      </c>
    </row>
    <row r="147" spans="1:2" x14ac:dyDescent="0.2">
      <c r="A147">
        <v>80997</v>
      </c>
      <c r="B147" t="s">
        <v>177</v>
      </c>
    </row>
    <row r="148" spans="1:2" x14ac:dyDescent="0.2">
      <c r="A148">
        <v>80997</v>
      </c>
      <c r="B148" t="s">
        <v>169</v>
      </c>
    </row>
    <row r="149" spans="1:2" x14ac:dyDescent="0.2">
      <c r="A149">
        <v>80999</v>
      </c>
      <c r="B149" t="s">
        <v>177</v>
      </c>
    </row>
    <row r="150" spans="1:2" x14ac:dyDescent="0.2">
      <c r="A150">
        <v>81241</v>
      </c>
      <c r="B150" t="s">
        <v>172</v>
      </c>
    </row>
    <row r="151" spans="1:2" x14ac:dyDescent="0.2">
      <c r="A151">
        <v>81243</v>
      </c>
      <c r="B151" t="s">
        <v>178</v>
      </c>
    </row>
    <row r="152" spans="1:2" x14ac:dyDescent="0.2">
      <c r="A152">
        <v>81243</v>
      </c>
      <c r="B152" t="s">
        <v>172</v>
      </c>
    </row>
    <row r="153" spans="1:2" x14ac:dyDescent="0.2">
      <c r="A153">
        <v>81245</v>
      </c>
      <c r="B153" t="s">
        <v>178</v>
      </c>
    </row>
    <row r="154" spans="1:2" x14ac:dyDescent="0.2">
      <c r="A154">
        <v>81245</v>
      </c>
      <c r="B154" t="s">
        <v>172</v>
      </c>
    </row>
    <row r="155" spans="1:2" x14ac:dyDescent="0.2">
      <c r="A155">
        <v>81247</v>
      </c>
      <c r="B155" t="s">
        <v>177</v>
      </c>
    </row>
    <row r="156" spans="1:2" x14ac:dyDescent="0.2">
      <c r="A156">
        <v>81247</v>
      </c>
      <c r="B156" t="s">
        <v>172</v>
      </c>
    </row>
    <row r="157" spans="1:2" x14ac:dyDescent="0.2">
      <c r="A157">
        <v>81249</v>
      </c>
      <c r="B157" t="s">
        <v>177</v>
      </c>
    </row>
    <row r="158" spans="1:2" x14ac:dyDescent="0.2">
      <c r="A158">
        <v>81249</v>
      </c>
      <c r="B158" t="s">
        <v>178</v>
      </c>
    </row>
    <row r="159" spans="1:2" x14ac:dyDescent="0.2">
      <c r="A159">
        <v>81369</v>
      </c>
      <c r="B159" t="s">
        <v>166</v>
      </c>
    </row>
    <row r="160" spans="1:2" x14ac:dyDescent="0.2">
      <c r="A160">
        <v>81369</v>
      </c>
      <c r="B160" t="s">
        <v>171</v>
      </c>
    </row>
    <row r="161" spans="1:2" x14ac:dyDescent="0.2">
      <c r="A161">
        <v>81371</v>
      </c>
      <c r="B161" t="s">
        <v>166</v>
      </c>
    </row>
    <row r="162" spans="1:2" x14ac:dyDescent="0.2">
      <c r="A162">
        <v>81373</v>
      </c>
      <c r="B162" t="s">
        <v>166</v>
      </c>
    </row>
    <row r="163" spans="1:2" x14ac:dyDescent="0.2">
      <c r="A163">
        <v>81373</v>
      </c>
      <c r="B163" t="s">
        <v>171</v>
      </c>
    </row>
    <row r="164" spans="1:2" x14ac:dyDescent="0.2">
      <c r="A164">
        <v>81375</v>
      </c>
      <c r="B164" t="s">
        <v>173</v>
      </c>
    </row>
    <row r="165" spans="1:2" x14ac:dyDescent="0.2">
      <c r="A165">
        <v>81377</v>
      </c>
      <c r="B165" t="s">
        <v>173</v>
      </c>
    </row>
    <row r="166" spans="1:2" x14ac:dyDescent="0.2">
      <c r="A166">
        <v>81377</v>
      </c>
      <c r="B166" t="s">
        <v>171</v>
      </c>
    </row>
    <row r="167" spans="1:2" x14ac:dyDescent="0.2">
      <c r="A167">
        <v>81379</v>
      </c>
      <c r="B167" t="s">
        <v>166</v>
      </c>
    </row>
    <row r="168" spans="1:2" x14ac:dyDescent="0.2">
      <c r="A168">
        <v>81379</v>
      </c>
      <c r="B168" t="s">
        <v>171</v>
      </c>
    </row>
    <row r="169" spans="1:2" x14ac:dyDescent="0.2">
      <c r="A169">
        <v>81379</v>
      </c>
      <c r="B169" t="s">
        <v>179</v>
      </c>
    </row>
    <row r="170" spans="1:2" x14ac:dyDescent="0.2">
      <c r="A170">
        <v>81475</v>
      </c>
      <c r="B170" t="s">
        <v>179</v>
      </c>
    </row>
    <row r="171" spans="1:2" x14ac:dyDescent="0.2">
      <c r="A171">
        <v>81476</v>
      </c>
      <c r="B171" t="s">
        <v>179</v>
      </c>
    </row>
    <row r="172" spans="1:2" x14ac:dyDescent="0.2">
      <c r="A172">
        <v>81477</v>
      </c>
      <c r="B172" t="s">
        <v>179</v>
      </c>
    </row>
    <row r="173" spans="1:2" x14ac:dyDescent="0.2">
      <c r="A173">
        <v>81479</v>
      </c>
      <c r="B173" t="s">
        <v>179</v>
      </c>
    </row>
    <row r="174" spans="1:2" x14ac:dyDescent="0.2">
      <c r="A174">
        <v>81539</v>
      </c>
      <c r="B174" t="s">
        <v>180</v>
      </c>
    </row>
    <row r="175" spans="1:2" x14ac:dyDescent="0.2">
      <c r="A175">
        <v>81539</v>
      </c>
      <c r="B175" t="s">
        <v>181</v>
      </c>
    </row>
    <row r="176" spans="1:2" x14ac:dyDescent="0.2">
      <c r="A176">
        <v>81541</v>
      </c>
      <c r="B176" t="s">
        <v>182</v>
      </c>
    </row>
    <row r="177" spans="1:2" x14ac:dyDescent="0.2">
      <c r="A177">
        <v>81541</v>
      </c>
      <c r="B177" t="s">
        <v>181</v>
      </c>
    </row>
    <row r="178" spans="1:2" x14ac:dyDescent="0.2">
      <c r="A178">
        <v>81543</v>
      </c>
      <c r="B178" t="s">
        <v>182</v>
      </c>
    </row>
    <row r="179" spans="1:2" x14ac:dyDescent="0.2">
      <c r="A179">
        <v>81543</v>
      </c>
      <c r="B179" t="s">
        <v>183</v>
      </c>
    </row>
    <row r="180" spans="1:2" x14ac:dyDescent="0.2">
      <c r="A180">
        <v>81545</v>
      </c>
      <c r="B180" t="s">
        <v>183</v>
      </c>
    </row>
    <row r="181" spans="1:2" x14ac:dyDescent="0.2">
      <c r="A181">
        <v>81547</v>
      </c>
      <c r="B181" t="s">
        <v>181</v>
      </c>
    </row>
    <row r="182" spans="1:2" x14ac:dyDescent="0.2">
      <c r="A182">
        <v>81547</v>
      </c>
      <c r="B182" t="s">
        <v>183</v>
      </c>
    </row>
    <row r="183" spans="1:2" x14ac:dyDescent="0.2">
      <c r="A183">
        <v>81549</v>
      </c>
      <c r="B183" t="s">
        <v>180</v>
      </c>
    </row>
    <row r="184" spans="1:2" x14ac:dyDescent="0.2">
      <c r="A184">
        <v>81549</v>
      </c>
      <c r="B184" t="s">
        <v>181</v>
      </c>
    </row>
    <row r="185" spans="1:2" x14ac:dyDescent="0.2">
      <c r="A185">
        <v>81667</v>
      </c>
      <c r="B185" t="s">
        <v>182</v>
      </c>
    </row>
    <row r="186" spans="1:2" x14ac:dyDescent="0.2">
      <c r="A186">
        <v>81669</v>
      </c>
      <c r="B186" t="s">
        <v>182</v>
      </c>
    </row>
    <row r="187" spans="1:2" x14ac:dyDescent="0.2">
      <c r="A187">
        <v>81669</v>
      </c>
      <c r="B187" t="s">
        <v>180</v>
      </c>
    </row>
    <row r="188" spans="1:2" x14ac:dyDescent="0.2">
      <c r="A188">
        <v>81671</v>
      </c>
      <c r="B188" t="s">
        <v>182</v>
      </c>
    </row>
    <row r="189" spans="1:2" x14ac:dyDescent="0.2">
      <c r="A189">
        <v>81671</v>
      </c>
      <c r="B189" t="s">
        <v>184</v>
      </c>
    </row>
    <row r="190" spans="1:2" x14ac:dyDescent="0.2">
      <c r="A190">
        <v>81671</v>
      </c>
      <c r="B190" t="s">
        <v>180</v>
      </c>
    </row>
    <row r="191" spans="1:2" x14ac:dyDescent="0.2">
      <c r="A191">
        <v>81673</v>
      </c>
      <c r="B191" t="s">
        <v>184</v>
      </c>
    </row>
    <row r="192" spans="1:2" x14ac:dyDescent="0.2">
      <c r="A192">
        <v>81675</v>
      </c>
      <c r="B192" t="s">
        <v>182</v>
      </c>
    </row>
    <row r="193" spans="1:2" x14ac:dyDescent="0.2">
      <c r="A193">
        <v>81675</v>
      </c>
      <c r="B193" t="s">
        <v>185</v>
      </c>
    </row>
    <row r="194" spans="1:2" x14ac:dyDescent="0.2">
      <c r="A194">
        <v>81677</v>
      </c>
      <c r="B194" t="s">
        <v>182</v>
      </c>
    </row>
    <row r="195" spans="1:2" x14ac:dyDescent="0.2">
      <c r="A195">
        <v>81677</v>
      </c>
      <c r="B195" t="s">
        <v>185</v>
      </c>
    </row>
    <row r="196" spans="1:2" x14ac:dyDescent="0.2">
      <c r="A196">
        <v>81679</v>
      </c>
      <c r="B196" t="s">
        <v>185</v>
      </c>
    </row>
    <row r="197" spans="1:2" x14ac:dyDescent="0.2">
      <c r="A197">
        <v>81735</v>
      </c>
      <c r="B197" t="s">
        <v>184</v>
      </c>
    </row>
    <row r="198" spans="1:2" x14ac:dyDescent="0.2">
      <c r="A198">
        <v>81735</v>
      </c>
      <c r="B198" t="s">
        <v>180</v>
      </c>
    </row>
    <row r="199" spans="1:2" x14ac:dyDescent="0.2">
      <c r="A199">
        <v>81735</v>
      </c>
      <c r="B199" t="s">
        <v>186</v>
      </c>
    </row>
    <row r="200" spans="1:2" x14ac:dyDescent="0.2">
      <c r="A200">
        <v>81737</v>
      </c>
      <c r="B200" t="s">
        <v>180</v>
      </c>
    </row>
    <row r="201" spans="1:2" x14ac:dyDescent="0.2">
      <c r="A201">
        <v>81739</v>
      </c>
      <c r="B201" t="s">
        <v>180</v>
      </c>
    </row>
    <row r="202" spans="1:2" x14ac:dyDescent="0.2">
      <c r="A202">
        <v>81825</v>
      </c>
      <c r="B202" t="s">
        <v>184</v>
      </c>
    </row>
    <row r="203" spans="1:2" x14ac:dyDescent="0.2">
      <c r="A203">
        <v>81825</v>
      </c>
      <c r="B203" t="s">
        <v>186</v>
      </c>
    </row>
    <row r="204" spans="1:2" x14ac:dyDescent="0.2">
      <c r="A204">
        <v>81827</v>
      </c>
      <c r="B204" t="s">
        <v>186</v>
      </c>
    </row>
    <row r="205" spans="1:2" x14ac:dyDescent="0.2">
      <c r="A205">
        <v>81829</v>
      </c>
      <c r="B205" t="s">
        <v>186</v>
      </c>
    </row>
    <row r="206" spans="1:2" x14ac:dyDescent="0.2">
      <c r="A206">
        <v>81925</v>
      </c>
      <c r="B206" t="s">
        <v>185</v>
      </c>
    </row>
    <row r="207" spans="1:2" x14ac:dyDescent="0.2">
      <c r="A207">
        <v>81927</v>
      </c>
      <c r="B207" t="s">
        <v>185</v>
      </c>
    </row>
    <row r="208" spans="1:2" x14ac:dyDescent="0.2">
      <c r="A208">
        <v>81929</v>
      </c>
      <c r="B208" t="s">
        <v>185</v>
      </c>
    </row>
    <row r="209" spans="1:2" x14ac:dyDescent="0.2">
      <c r="A209">
        <v>82008</v>
      </c>
      <c r="B209" t="s">
        <v>187</v>
      </c>
    </row>
    <row r="210" spans="1:2" x14ac:dyDescent="0.2">
      <c r="A210">
        <v>82024</v>
      </c>
      <c r="B210" t="s">
        <v>188</v>
      </c>
    </row>
    <row r="211" spans="1:2" x14ac:dyDescent="0.2">
      <c r="A211">
        <v>82031</v>
      </c>
      <c r="B211" t="s">
        <v>189</v>
      </c>
    </row>
    <row r="212" spans="1:2" x14ac:dyDescent="0.2">
      <c r="A212">
        <v>82041</v>
      </c>
      <c r="B212" t="s">
        <v>190</v>
      </c>
    </row>
    <row r="213" spans="1:2" x14ac:dyDescent="0.2">
      <c r="A213">
        <v>82049</v>
      </c>
      <c r="B213" t="s">
        <v>191</v>
      </c>
    </row>
    <row r="214" spans="1:2" x14ac:dyDescent="0.2">
      <c r="A214">
        <v>82054</v>
      </c>
      <c r="B214" t="s">
        <v>192</v>
      </c>
    </row>
    <row r="215" spans="1:2" x14ac:dyDescent="0.2">
      <c r="A215">
        <v>82057</v>
      </c>
      <c r="B215" t="s">
        <v>193</v>
      </c>
    </row>
    <row r="216" spans="1:2" x14ac:dyDescent="0.2">
      <c r="A216">
        <v>82061</v>
      </c>
      <c r="B216" t="s">
        <v>194</v>
      </c>
    </row>
    <row r="217" spans="1:2" x14ac:dyDescent="0.2">
      <c r="A217">
        <v>82064</v>
      </c>
      <c r="B217" t="s">
        <v>195</v>
      </c>
    </row>
    <row r="218" spans="1:2" x14ac:dyDescent="0.2">
      <c r="A218">
        <v>82064</v>
      </c>
      <c r="B218" t="s">
        <v>189</v>
      </c>
    </row>
    <row r="219" spans="1:2" x14ac:dyDescent="0.2">
      <c r="A219">
        <v>82064</v>
      </c>
      <c r="B219" t="s">
        <v>190</v>
      </c>
    </row>
    <row r="220" spans="1:2" x14ac:dyDescent="0.2">
      <c r="A220">
        <v>82065</v>
      </c>
      <c r="B220" t="s">
        <v>196</v>
      </c>
    </row>
    <row r="221" spans="1:2" x14ac:dyDescent="0.2">
      <c r="A221">
        <v>82067</v>
      </c>
      <c r="B221" t="s">
        <v>197</v>
      </c>
    </row>
    <row r="222" spans="1:2" x14ac:dyDescent="0.2">
      <c r="A222">
        <v>82069</v>
      </c>
      <c r="B222" t="s">
        <v>197</v>
      </c>
    </row>
    <row r="223" spans="1:2" x14ac:dyDescent="0.2">
      <c r="A223">
        <v>82110</v>
      </c>
      <c r="B223" t="s">
        <v>198</v>
      </c>
    </row>
    <row r="224" spans="1:2" x14ac:dyDescent="0.2">
      <c r="A224">
        <v>82131</v>
      </c>
      <c r="B224" t="s">
        <v>199</v>
      </c>
    </row>
    <row r="225" spans="1:2" x14ac:dyDescent="0.2">
      <c r="A225">
        <v>82131</v>
      </c>
      <c r="B225" t="s">
        <v>194</v>
      </c>
    </row>
    <row r="226" spans="1:2" x14ac:dyDescent="0.2">
      <c r="A226">
        <v>82140</v>
      </c>
      <c r="B226" t="s">
        <v>200</v>
      </c>
    </row>
    <row r="227" spans="1:2" x14ac:dyDescent="0.2">
      <c r="A227">
        <v>82152</v>
      </c>
      <c r="B227" t="s">
        <v>201</v>
      </c>
    </row>
    <row r="228" spans="1:2" x14ac:dyDescent="0.2">
      <c r="A228">
        <v>82152</v>
      </c>
      <c r="B228" t="s">
        <v>202</v>
      </c>
    </row>
    <row r="229" spans="1:2" x14ac:dyDescent="0.2">
      <c r="A229">
        <v>82166</v>
      </c>
      <c r="B229" t="s">
        <v>203</v>
      </c>
    </row>
    <row r="230" spans="1:2" x14ac:dyDescent="0.2">
      <c r="A230">
        <v>82178</v>
      </c>
      <c r="B230" t="s">
        <v>204</v>
      </c>
    </row>
    <row r="231" spans="1:2" x14ac:dyDescent="0.2">
      <c r="A231">
        <v>82194</v>
      </c>
      <c r="B231" t="s">
        <v>205</v>
      </c>
    </row>
    <row r="232" spans="1:2" x14ac:dyDescent="0.2">
      <c r="A232">
        <v>82205</v>
      </c>
      <c r="B232" t="s">
        <v>206</v>
      </c>
    </row>
    <row r="233" spans="1:2" x14ac:dyDescent="0.2">
      <c r="A233">
        <v>82211</v>
      </c>
      <c r="B233" t="s">
        <v>207</v>
      </c>
    </row>
    <row r="234" spans="1:2" x14ac:dyDescent="0.2">
      <c r="A234">
        <v>82216</v>
      </c>
      <c r="B234" t="s">
        <v>208</v>
      </c>
    </row>
    <row r="235" spans="1:2" x14ac:dyDescent="0.2">
      <c r="A235">
        <v>82223</v>
      </c>
      <c r="B235" t="s">
        <v>209</v>
      </c>
    </row>
    <row r="236" spans="1:2" x14ac:dyDescent="0.2">
      <c r="A236">
        <v>82229</v>
      </c>
      <c r="B236" t="s">
        <v>210</v>
      </c>
    </row>
    <row r="237" spans="1:2" x14ac:dyDescent="0.2">
      <c r="A237">
        <v>82234</v>
      </c>
      <c r="B237" t="s">
        <v>211</v>
      </c>
    </row>
    <row r="238" spans="1:2" x14ac:dyDescent="0.2">
      <c r="A238">
        <v>82237</v>
      </c>
      <c r="B238" t="s">
        <v>212</v>
      </c>
    </row>
    <row r="239" spans="1:2" x14ac:dyDescent="0.2">
      <c r="A239">
        <v>82239</v>
      </c>
      <c r="B239" t="s">
        <v>213</v>
      </c>
    </row>
    <row r="240" spans="1:2" x14ac:dyDescent="0.2">
      <c r="A240">
        <v>82256</v>
      </c>
      <c r="B240" t="s">
        <v>214</v>
      </c>
    </row>
    <row r="241" spans="1:2" x14ac:dyDescent="0.2">
      <c r="A241">
        <v>82266</v>
      </c>
      <c r="B241" t="s">
        <v>215</v>
      </c>
    </row>
    <row r="242" spans="1:2" x14ac:dyDescent="0.2">
      <c r="A242">
        <v>82269</v>
      </c>
      <c r="B242" t="s">
        <v>216</v>
      </c>
    </row>
    <row r="243" spans="1:2" x14ac:dyDescent="0.2">
      <c r="A243">
        <v>82272</v>
      </c>
      <c r="B243" t="s">
        <v>217</v>
      </c>
    </row>
    <row r="244" spans="1:2" x14ac:dyDescent="0.2">
      <c r="A244">
        <v>82275</v>
      </c>
      <c r="B244" t="s">
        <v>218</v>
      </c>
    </row>
    <row r="245" spans="1:2" x14ac:dyDescent="0.2">
      <c r="A245">
        <v>82276</v>
      </c>
      <c r="B245" t="s">
        <v>219</v>
      </c>
    </row>
    <row r="246" spans="1:2" x14ac:dyDescent="0.2">
      <c r="A246">
        <v>82278</v>
      </c>
      <c r="B246" t="s">
        <v>220</v>
      </c>
    </row>
    <row r="247" spans="1:2" x14ac:dyDescent="0.2">
      <c r="A247">
        <v>82279</v>
      </c>
      <c r="B247" t="s">
        <v>221</v>
      </c>
    </row>
    <row r="248" spans="1:2" x14ac:dyDescent="0.2">
      <c r="A248">
        <v>82281</v>
      </c>
      <c r="B248" t="s">
        <v>222</v>
      </c>
    </row>
    <row r="249" spans="1:2" x14ac:dyDescent="0.2">
      <c r="A249">
        <v>82284</v>
      </c>
      <c r="B249" t="s">
        <v>223</v>
      </c>
    </row>
    <row r="250" spans="1:2" x14ac:dyDescent="0.2">
      <c r="A250">
        <v>82285</v>
      </c>
      <c r="B250" t="s">
        <v>224</v>
      </c>
    </row>
    <row r="251" spans="1:2" x14ac:dyDescent="0.2">
      <c r="A251">
        <v>82287</v>
      </c>
      <c r="B251" t="s">
        <v>225</v>
      </c>
    </row>
    <row r="252" spans="1:2" x14ac:dyDescent="0.2">
      <c r="A252">
        <v>82288</v>
      </c>
      <c r="B252" t="s">
        <v>226</v>
      </c>
    </row>
    <row r="253" spans="1:2" x14ac:dyDescent="0.2">
      <c r="A253">
        <v>82290</v>
      </c>
      <c r="B253" t="s">
        <v>227</v>
      </c>
    </row>
    <row r="254" spans="1:2" x14ac:dyDescent="0.2">
      <c r="A254">
        <v>82291</v>
      </c>
      <c r="B254" t="s">
        <v>228</v>
      </c>
    </row>
    <row r="255" spans="1:2" x14ac:dyDescent="0.2">
      <c r="A255">
        <v>82293</v>
      </c>
      <c r="B255" t="s">
        <v>229</v>
      </c>
    </row>
    <row r="256" spans="1:2" x14ac:dyDescent="0.2">
      <c r="A256">
        <v>82294</v>
      </c>
      <c r="B256" t="s">
        <v>230</v>
      </c>
    </row>
    <row r="257" spans="1:2" x14ac:dyDescent="0.2">
      <c r="A257">
        <v>82296</v>
      </c>
      <c r="B257" t="s">
        <v>231</v>
      </c>
    </row>
    <row r="258" spans="1:2" x14ac:dyDescent="0.2">
      <c r="A258">
        <v>82297</v>
      </c>
      <c r="B258" t="s">
        <v>232</v>
      </c>
    </row>
    <row r="259" spans="1:2" x14ac:dyDescent="0.2">
      <c r="A259">
        <v>82299</v>
      </c>
      <c r="B259" t="s">
        <v>233</v>
      </c>
    </row>
    <row r="260" spans="1:2" x14ac:dyDescent="0.2">
      <c r="A260">
        <v>82319</v>
      </c>
      <c r="B260" t="s">
        <v>234</v>
      </c>
    </row>
    <row r="261" spans="1:2" x14ac:dyDescent="0.2">
      <c r="A261">
        <v>82327</v>
      </c>
      <c r="B261" t="s">
        <v>235</v>
      </c>
    </row>
    <row r="262" spans="1:2" x14ac:dyDescent="0.2">
      <c r="A262">
        <v>82335</v>
      </c>
      <c r="B262" t="s">
        <v>236</v>
      </c>
    </row>
    <row r="263" spans="1:2" x14ac:dyDescent="0.2">
      <c r="A263">
        <v>82340</v>
      </c>
      <c r="B263" t="s">
        <v>237</v>
      </c>
    </row>
    <row r="264" spans="1:2" x14ac:dyDescent="0.2">
      <c r="A264">
        <v>82343</v>
      </c>
      <c r="B264" t="s">
        <v>238</v>
      </c>
    </row>
    <row r="265" spans="1:2" x14ac:dyDescent="0.2">
      <c r="A265">
        <v>82346</v>
      </c>
      <c r="B265" t="s">
        <v>239</v>
      </c>
    </row>
    <row r="266" spans="1:2" x14ac:dyDescent="0.2">
      <c r="A266">
        <v>82347</v>
      </c>
      <c r="B266" t="s">
        <v>240</v>
      </c>
    </row>
    <row r="267" spans="1:2" x14ac:dyDescent="0.2">
      <c r="A267">
        <v>82349</v>
      </c>
      <c r="B267" t="s">
        <v>202</v>
      </c>
    </row>
    <row r="268" spans="1:2" x14ac:dyDescent="0.2">
      <c r="A268">
        <v>82362</v>
      </c>
      <c r="B268" t="s">
        <v>241</v>
      </c>
    </row>
    <row r="269" spans="1:2" x14ac:dyDescent="0.2">
      <c r="A269">
        <v>82377</v>
      </c>
      <c r="B269" t="s">
        <v>242</v>
      </c>
    </row>
    <row r="270" spans="1:2" x14ac:dyDescent="0.2">
      <c r="A270">
        <v>82380</v>
      </c>
      <c r="B270" t="s">
        <v>243</v>
      </c>
    </row>
    <row r="271" spans="1:2" x14ac:dyDescent="0.2">
      <c r="A271">
        <v>82383</v>
      </c>
      <c r="B271" t="s">
        <v>244</v>
      </c>
    </row>
    <row r="272" spans="1:2" x14ac:dyDescent="0.2">
      <c r="A272">
        <v>82386</v>
      </c>
      <c r="B272" t="s">
        <v>245</v>
      </c>
    </row>
    <row r="273" spans="1:2" x14ac:dyDescent="0.2">
      <c r="A273">
        <v>82386</v>
      </c>
      <c r="B273" t="s">
        <v>246</v>
      </c>
    </row>
    <row r="274" spans="1:2" x14ac:dyDescent="0.2">
      <c r="A274">
        <v>82387</v>
      </c>
      <c r="B274" t="s">
        <v>247</v>
      </c>
    </row>
    <row r="275" spans="1:2" x14ac:dyDescent="0.2">
      <c r="A275">
        <v>82389</v>
      </c>
      <c r="B275" t="s">
        <v>248</v>
      </c>
    </row>
    <row r="276" spans="1:2" x14ac:dyDescent="0.2">
      <c r="A276">
        <v>82390</v>
      </c>
      <c r="B276" t="s">
        <v>249</v>
      </c>
    </row>
    <row r="277" spans="1:2" x14ac:dyDescent="0.2">
      <c r="A277">
        <v>82392</v>
      </c>
      <c r="B277" t="s">
        <v>250</v>
      </c>
    </row>
    <row r="278" spans="1:2" x14ac:dyDescent="0.2">
      <c r="A278">
        <v>82393</v>
      </c>
      <c r="B278" t="s">
        <v>251</v>
      </c>
    </row>
    <row r="279" spans="1:2" x14ac:dyDescent="0.2">
      <c r="A279">
        <v>82395</v>
      </c>
      <c r="B279" t="s">
        <v>252</v>
      </c>
    </row>
    <row r="280" spans="1:2" x14ac:dyDescent="0.2">
      <c r="A280">
        <v>82396</v>
      </c>
      <c r="B280" t="s">
        <v>253</v>
      </c>
    </row>
    <row r="281" spans="1:2" x14ac:dyDescent="0.2">
      <c r="A281">
        <v>82398</v>
      </c>
      <c r="B281" t="s">
        <v>254</v>
      </c>
    </row>
    <row r="282" spans="1:2" x14ac:dyDescent="0.2">
      <c r="A282">
        <v>82399</v>
      </c>
      <c r="B282" t="s">
        <v>255</v>
      </c>
    </row>
    <row r="283" spans="1:2" x14ac:dyDescent="0.2">
      <c r="A283">
        <v>82401</v>
      </c>
      <c r="B283" t="s">
        <v>256</v>
      </c>
    </row>
    <row r="284" spans="1:2" x14ac:dyDescent="0.2">
      <c r="A284">
        <v>82402</v>
      </c>
      <c r="B284" t="s">
        <v>257</v>
      </c>
    </row>
    <row r="285" spans="1:2" x14ac:dyDescent="0.2">
      <c r="A285">
        <v>82404</v>
      </c>
      <c r="B285" t="s">
        <v>258</v>
      </c>
    </row>
    <row r="286" spans="1:2" x14ac:dyDescent="0.2">
      <c r="A286">
        <v>82405</v>
      </c>
      <c r="B286" t="s">
        <v>259</v>
      </c>
    </row>
    <row r="287" spans="1:2" x14ac:dyDescent="0.2">
      <c r="A287">
        <v>82407</v>
      </c>
      <c r="B287" t="s">
        <v>260</v>
      </c>
    </row>
    <row r="288" spans="1:2" x14ac:dyDescent="0.2">
      <c r="A288">
        <v>82409</v>
      </c>
      <c r="B288" t="s">
        <v>261</v>
      </c>
    </row>
    <row r="289" spans="1:2" x14ac:dyDescent="0.2">
      <c r="A289">
        <v>82418</v>
      </c>
      <c r="B289" t="s">
        <v>262</v>
      </c>
    </row>
    <row r="290" spans="1:2" x14ac:dyDescent="0.2">
      <c r="A290">
        <v>82418</v>
      </c>
      <c r="B290" t="s">
        <v>263</v>
      </c>
    </row>
    <row r="291" spans="1:2" x14ac:dyDescent="0.2">
      <c r="A291">
        <v>82418</v>
      </c>
      <c r="B291" t="s">
        <v>264</v>
      </c>
    </row>
    <row r="292" spans="1:2" x14ac:dyDescent="0.2">
      <c r="A292">
        <v>82418</v>
      </c>
      <c r="B292" t="s">
        <v>265</v>
      </c>
    </row>
    <row r="293" spans="1:2" x14ac:dyDescent="0.2">
      <c r="A293">
        <v>82431</v>
      </c>
      <c r="B293" t="s">
        <v>266</v>
      </c>
    </row>
    <row r="294" spans="1:2" x14ac:dyDescent="0.2">
      <c r="A294">
        <v>82432</v>
      </c>
      <c r="B294" t="s">
        <v>266</v>
      </c>
    </row>
    <row r="295" spans="1:2" x14ac:dyDescent="0.2">
      <c r="A295">
        <v>82433</v>
      </c>
      <c r="B295" t="s">
        <v>267</v>
      </c>
    </row>
    <row r="296" spans="1:2" x14ac:dyDescent="0.2">
      <c r="A296">
        <v>82435</v>
      </c>
      <c r="B296" t="s">
        <v>268</v>
      </c>
    </row>
    <row r="297" spans="1:2" x14ac:dyDescent="0.2">
      <c r="A297">
        <v>82436</v>
      </c>
      <c r="B297" t="s">
        <v>269</v>
      </c>
    </row>
    <row r="298" spans="1:2" x14ac:dyDescent="0.2">
      <c r="A298">
        <v>82438</v>
      </c>
      <c r="B298" t="s">
        <v>270</v>
      </c>
    </row>
    <row r="299" spans="1:2" x14ac:dyDescent="0.2">
      <c r="A299">
        <v>82439</v>
      </c>
      <c r="B299" t="s">
        <v>271</v>
      </c>
    </row>
    <row r="300" spans="1:2" x14ac:dyDescent="0.2">
      <c r="A300">
        <v>82439</v>
      </c>
      <c r="B300" t="s">
        <v>272</v>
      </c>
    </row>
    <row r="301" spans="1:2" x14ac:dyDescent="0.2">
      <c r="A301">
        <v>82441</v>
      </c>
      <c r="B301" t="s">
        <v>273</v>
      </c>
    </row>
    <row r="302" spans="1:2" x14ac:dyDescent="0.2">
      <c r="A302">
        <v>82442</v>
      </c>
      <c r="B302" t="s">
        <v>274</v>
      </c>
    </row>
    <row r="303" spans="1:2" x14ac:dyDescent="0.2">
      <c r="A303">
        <v>82444</v>
      </c>
      <c r="B303" t="s">
        <v>272</v>
      </c>
    </row>
    <row r="304" spans="1:2" x14ac:dyDescent="0.2">
      <c r="A304">
        <v>82445</v>
      </c>
      <c r="B304" t="s">
        <v>275</v>
      </c>
    </row>
    <row r="305" spans="1:2" x14ac:dyDescent="0.2">
      <c r="A305">
        <v>82447</v>
      </c>
      <c r="B305" t="s">
        <v>265</v>
      </c>
    </row>
    <row r="306" spans="1:2" x14ac:dyDescent="0.2">
      <c r="A306">
        <v>82449</v>
      </c>
      <c r="B306" t="s">
        <v>276</v>
      </c>
    </row>
    <row r="307" spans="1:2" x14ac:dyDescent="0.2">
      <c r="A307">
        <v>82467</v>
      </c>
      <c r="B307" t="s">
        <v>277</v>
      </c>
    </row>
    <row r="308" spans="1:2" x14ac:dyDescent="0.2">
      <c r="A308">
        <v>82467</v>
      </c>
      <c r="B308" t="s">
        <v>278</v>
      </c>
    </row>
    <row r="309" spans="1:2" x14ac:dyDescent="0.2">
      <c r="A309">
        <v>82475</v>
      </c>
      <c r="B309" t="s">
        <v>277</v>
      </c>
    </row>
    <row r="310" spans="1:2" x14ac:dyDescent="0.2">
      <c r="A310">
        <v>82481</v>
      </c>
      <c r="B310" t="s">
        <v>279</v>
      </c>
    </row>
    <row r="311" spans="1:2" x14ac:dyDescent="0.2">
      <c r="A311">
        <v>82487</v>
      </c>
      <c r="B311" t="s">
        <v>280</v>
      </c>
    </row>
    <row r="312" spans="1:2" x14ac:dyDescent="0.2">
      <c r="A312">
        <v>82488</v>
      </c>
      <c r="B312" t="s">
        <v>281</v>
      </c>
    </row>
    <row r="313" spans="1:2" x14ac:dyDescent="0.2">
      <c r="A313">
        <v>82490</v>
      </c>
      <c r="B313" t="s">
        <v>282</v>
      </c>
    </row>
    <row r="314" spans="1:2" x14ac:dyDescent="0.2">
      <c r="A314">
        <v>82491</v>
      </c>
      <c r="B314" t="s">
        <v>283</v>
      </c>
    </row>
    <row r="315" spans="1:2" x14ac:dyDescent="0.2">
      <c r="A315">
        <v>82494</v>
      </c>
      <c r="B315" t="s">
        <v>278</v>
      </c>
    </row>
    <row r="316" spans="1:2" x14ac:dyDescent="0.2">
      <c r="A316">
        <v>82496</v>
      </c>
      <c r="B316" t="s">
        <v>284</v>
      </c>
    </row>
    <row r="317" spans="1:2" x14ac:dyDescent="0.2">
      <c r="A317">
        <v>82497</v>
      </c>
      <c r="B317" t="s">
        <v>285</v>
      </c>
    </row>
    <row r="318" spans="1:2" x14ac:dyDescent="0.2">
      <c r="A318">
        <v>82499</v>
      </c>
      <c r="B318" t="s">
        <v>286</v>
      </c>
    </row>
    <row r="319" spans="1:2" x14ac:dyDescent="0.2">
      <c r="A319">
        <v>82515</v>
      </c>
      <c r="B319" t="s">
        <v>287</v>
      </c>
    </row>
    <row r="320" spans="1:2" x14ac:dyDescent="0.2">
      <c r="A320">
        <v>82538</v>
      </c>
      <c r="B320" t="s">
        <v>288</v>
      </c>
    </row>
    <row r="321" spans="1:2" x14ac:dyDescent="0.2">
      <c r="A321">
        <v>82541</v>
      </c>
      <c r="B321" t="s">
        <v>289</v>
      </c>
    </row>
    <row r="322" spans="1:2" x14ac:dyDescent="0.2">
      <c r="A322">
        <v>82544</v>
      </c>
      <c r="B322" t="s">
        <v>290</v>
      </c>
    </row>
    <row r="323" spans="1:2" x14ac:dyDescent="0.2">
      <c r="A323">
        <v>82547</v>
      </c>
      <c r="B323" t="s">
        <v>291</v>
      </c>
    </row>
    <row r="324" spans="1:2" x14ac:dyDescent="0.2">
      <c r="A324">
        <v>82549</v>
      </c>
      <c r="B324" t="s">
        <v>292</v>
      </c>
    </row>
    <row r="325" spans="1:2" x14ac:dyDescent="0.2">
      <c r="A325">
        <v>83022</v>
      </c>
      <c r="B325" t="s">
        <v>293</v>
      </c>
    </row>
    <row r="326" spans="1:2" x14ac:dyDescent="0.2">
      <c r="A326">
        <v>83024</v>
      </c>
      <c r="B326" t="s">
        <v>293</v>
      </c>
    </row>
    <row r="327" spans="1:2" x14ac:dyDescent="0.2">
      <c r="A327">
        <v>83026</v>
      </c>
      <c r="B327" t="s">
        <v>293</v>
      </c>
    </row>
    <row r="328" spans="1:2" x14ac:dyDescent="0.2">
      <c r="A328">
        <v>83043</v>
      </c>
      <c r="B328" t="s">
        <v>294</v>
      </c>
    </row>
    <row r="329" spans="1:2" x14ac:dyDescent="0.2">
      <c r="A329">
        <v>83052</v>
      </c>
      <c r="B329" t="s">
        <v>295</v>
      </c>
    </row>
    <row r="330" spans="1:2" x14ac:dyDescent="0.2">
      <c r="A330">
        <v>83059</v>
      </c>
      <c r="B330" t="s">
        <v>296</v>
      </c>
    </row>
    <row r="331" spans="1:2" x14ac:dyDescent="0.2">
      <c r="A331">
        <v>83064</v>
      </c>
      <c r="B331" t="s">
        <v>297</v>
      </c>
    </row>
    <row r="332" spans="1:2" x14ac:dyDescent="0.2">
      <c r="A332">
        <v>83071</v>
      </c>
      <c r="B332" t="s">
        <v>298</v>
      </c>
    </row>
    <row r="333" spans="1:2" x14ac:dyDescent="0.2">
      <c r="A333">
        <v>83075</v>
      </c>
      <c r="B333" t="s">
        <v>299</v>
      </c>
    </row>
    <row r="334" spans="1:2" x14ac:dyDescent="0.2">
      <c r="A334">
        <v>83080</v>
      </c>
      <c r="B334" t="s">
        <v>300</v>
      </c>
    </row>
    <row r="335" spans="1:2" x14ac:dyDescent="0.2">
      <c r="A335">
        <v>83083</v>
      </c>
      <c r="B335" t="s">
        <v>301</v>
      </c>
    </row>
    <row r="336" spans="1:2" x14ac:dyDescent="0.2">
      <c r="A336">
        <v>83088</v>
      </c>
      <c r="B336" t="s">
        <v>302</v>
      </c>
    </row>
    <row r="337" spans="1:2" x14ac:dyDescent="0.2">
      <c r="A337">
        <v>83093</v>
      </c>
      <c r="B337" t="s">
        <v>303</v>
      </c>
    </row>
    <row r="338" spans="1:2" x14ac:dyDescent="0.2">
      <c r="A338">
        <v>83098</v>
      </c>
      <c r="B338" t="s">
        <v>304</v>
      </c>
    </row>
    <row r="339" spans="1:2" x14ac:dyDescent="0.2">
      <c r="A339">
        <v>83101</v>
      </c>
      <c r="B339" t="s">
        <v>305</v>
      </c>
    </row>
    <row r="340" spans="1:2" x14ac:dyDescent="0.2">
      <c r="A340">
        <v>83104</v>
      </c>
      <c r="B340" t="s">
        <v>306</v>
      </c>
    </row>
    <row r="341" spans="1:2" x14ac:dyDescent="0.2">
      <c r="A341">
        <v>83109</v>
      </c>
      <c r="B341" t="s">
        <v>307</v>
      </c>
    </row>
    <row r="342" spans="1:2" x14ac:dyDescent="0.2">
      <c r="A342">
        <v>83112</v>
      </c>
      <c r="B342" t="s">
        <v>308</v>
      </c>
    </row>
    <row r="343" spans="1:2" x14ac:dyDescent="0.2">
      <c r="A343">
        <v>83115</v>
      </c>
      <c r="B343" t="s">
        <v>309</v>
      </c>
    </row>
    <row r="344" spans="1:2" x14ac:dyDescent="0.2">
      <c r="A344">
        <v>83119</v>
      </c>
      <c r="B344" t="s">
        <v>310</v>
      </c>
    </row>
    <row r="345" spans="1:2" x14ac:dyDescent="0.2">
      <c r="A345">
        <v>83122</v>
      </c>
      <c r="B345" t="s">
        <v>311</v>
      </c>
    </row>
    <row r="346" spans="1:2" x14ac:dyDescent="0.2">
      <c r="A346">
        <v>83123</v>
      </c>
      <c r="B346" t="s">
        <v>312</v>
      </c>
    </row>
    <row r="347" spans="1:2" x14ac:dyDescent="0.2">
      <c r="A347">
        <v>83125</v>
      </c>
      <c r="B347" t="s">
        <v>313</v>
      </c>
    </row>
    <row r="348" spans="1:2" x14ac:dyDescent="0.2">
      <c r="A348">
        <v>83126</v>
      </c>
      <c r="B348" t="s">
        <v>314</v>
      </c>
    </row>
    <row r="349" spans="1:2" x14ac:dyDescent="0.2">
      <c r="A349">
        <v>83128</v>
      </c>
      <c r="B349" t="s">
        <v>315</v>
      </c>
    </row>
    <row r="350" spans="1:2" x14ac:dyDescent="0.2">
      <c r="A350">
        <v>83129</v>
      </c>
      <c r="B350" t="s">
        <v>316</v>
      </c>
    </row>
    <row r="351" spans="1:2" x14ac:dyDescent="0.2">
      <c r="A351">
        <v>83131</v>
      </c>
      <c r="B351" t="s">
        <v>317</v>
      </c>
    </row>
    <row r="352" spans="1:2" x14ac:dyDescent="0.2">
      <c r="A352">
        <v>83132</v>
      </c>
      <c r="B352" t="s">
        <v>318</v>
      </c>
    </row>
    <row r="353" spans="1:2" x14ac:dyDescent="0.2">
      <c r="A353">
        <v>83134</v>
      </c>
      <c r="B353" t="s">
        <v>319</v>
      </c>
    </row>
    <row r="354" spans="1:2" x14ac:dyDescent="0.2">
      <c r="A354">
        <v>83135</v>
      </c>
      <c r="B354" t="s">
        <v>320</v>
      </c>
    </row>
    <row r="355" spans="1:2" x14ac:dyDescent="0.2">
      <c r="A355">
        <v>83137</v>
      </c>
      <c r="B355" t="s">
        <v>321</v>
      </c>
    </row>
    <row r="356" spans="1:2" x14ac:dyDescent="0.2">
      <c r="A356">
        <v>83139</v>
      </c>
      <c r="B356" t="s">
        <v>322</v>
      </c>
    </row>
    <row r="357" spans="1:2" x14ac:dyDescent="0.2">
      <c r="A357">
        <v>83209</v>
      </c>
      <c r="B357" t="s">
        <v>323</v>
      </c>
    </row>
    <row r="358" spans="1:2" x14ac:dyDescent="0.2">
      <c r="A358">
        <v>83209</v>
      </c>
      <c r="B358" t="s">
        <v>324</v>
      </c>
    </row>
    <row r="359" spans="1:2" x14ac:dyDescent="0.2">
      <c r="A359">
        <v>83224</v>
      </c>
      <c r="B359" t="s">
        <v>325</v>
      </c>
    </row>
    <row r="360" spans="1:2" x14ac:dyDescent="0.2">
      <c r="A360">
        <v>83224</v>
      </c>
      <c r="B360" t="s">
        <v>326</v>
      </c>
    </row>
    <row r="361" spans="1:2" x14ac:dyDescent="0.2">
      <c r="A361">
        <v>83229</v>
      </c>
      <c r="B361" t="s">
        <v>327</v>
      </c>
    </row>
    <row r="362" spans="1:2" x14ac:dyDescent="0.2">
      <c r="A362">
        <v>83233</v>
      </c>
      <c r="B362" t="s">
        <v>328</v>
      </c>
    </row>
    <row r="363" spans="1:2" x14ac:dyDescent="0.2">
      <c r="A363">
        <v>83236</v>
      </c>
      <c r="B363" t="s">
        <v>329</v>
      </c>
    </row>
    <row r="364" spans="1:2" x14ac:dyDescent="0.2">
      <c r="A364">
        <v>83242</v>
      </c>
      <c r="B364" t="s">
        <v>330</v>
      </c>
    </row>
    <row r="365" spans="1:2" x14ac:dyDescent="0.2">
      <c r="A365">
        <v>83246</v>
      </c>
      <c r="B365" t="s">
        <v>331</v>
      </c>
    </row>
    <row r="366" spans="1:2" x14ac:dyDescent="0.2">
      <c r="A366">
        <v>83250</v>
      </c>
      <c r="B366" t="s">
        <v>332</v>
      </c>
    </row>
    <row r="367" spans="1:2" x14ac:dyDescent="0.2">
      <c r="A367">
        <v>83253</v>
      </c>
      <c r="B367" t="s">
        <v>333</v>
      </c>
    </row>
    <row r="368" spans="1:2" x14ac:dyDescent="0.2">
      <c r="A368">
        <v>83254</v>
      </c>
      <c r="B368" t="s">
        <v>334</v>
      </c>
    </row>
    <row r="369" spans="1:2" x14ac:dyDescent="0.2">
      <c r="A369">
        <v>83256</v>
      </c>
      <c r="B369" t="s">
        <v>324</v>
      </c>
    </row>
    <row r="370" spans="1:2" x14ac:dyDescent="0.2">
      <c r="A370">
        <v>83257</v>
      </c>
      <c r="B370" t="s">
        <v>335</v>
      </c>
    </row>
    <row r="371" spans="1:2" x14ac:dyDescent="0.2">
      <c r="A371">
        <v>83259</v>
      </c>
      <c r="B371" t="s">
        <v>336</v>
      </c>
    </row>
    <row r="372" spans="1:2" x14ac:dyDescent="0.2">
      <c r="A372">
        <v>83278</v>
      </c>
      <c r="B372" t="s">
        <v>337</v>
      </c>
    </row>
    <row r="373" spans="1:2" x14ac:dyDescent="0.2">
      <c r="A373">
        <v>83301</v>
      </c>
      <c r="B373" t="s">
        <v>338</v>
      </c>
    </row>
    <row r="374" spans="1:2" x14ac:dyDescent="0.2">
      <c r="A374">
        <v>83308</v>
      </c>
      <c r="B374" t="s">
        <v>339</v>
      </c>
    </row>
    <row r="375" spans="1:2" x14ac:dyDescent="0.2">
      <c r="A375">
        <v>83313</v>
      </c>
      <c r="B375" t="s">
        <v>340</v>
      </c>
    </row>
    <row r="376" spans="1:2" x14ac:dyDescent="0.2">
      <c r="A376">
        <v>83317</v>
      </c>
      <c r="B376" t="s">
        <v>341</v>
      </c>
    </row>
    <row r="377" spans="1:2" x14ac:dyDescent="0.2">
      <c r="A377">
        <v>83324</v>
      </c>
      <c r="B377" t="s">
        <v>342</v>
      </c>
    </row>
    <row r="378" spans="1:2" x14ac:dyDescent="0.2">
      <c r="A378">
        <v>83329</v>
      </c>
      <c r="B378" t="s">
        <v>343</v>
      </c>
    </row>
    <row r="379" spans="1:2" x14ac:dyDescent="0.2">
      <c r="A379">
        <v>83329</v>
      </c>
      <c r="B379" t="s">
        <v>344</v>
      </c>
    </row>
    <row r="380" spans="1:2" x14ac:dyDescent="0.2">
      <c r="A380">
        <v>83334</v>
      </c>
      <c r="B380" t="s">
        <v>345</v>
      </c>
    </row>
    <row r="381" spans="1:2" x14ac:dyDescent="0.2">
      <c r="A381">
        <v>83339</v>
      </c>
      <c r="B381" t="s">
        <v>346</v>
      </c>
    </row>
    <row r="382" spans="1:2" x14ac:dyDescent="0.2">
      <c r="A382">
        <v>83342</v>
      </c>
      <c r="B382" t="s">
        <v>347</v>
      </c>
    </row>
    <row r="383" spans="1:2" x14ac:dyDescent="0.2">
      <c r="A383">
        <v>83346</v>
      </c>
      <c r="B383" t="s">
        <v>348</v>
      </c>
    </row>
    <row r="384" spans="1:2" x14ac:dyDescent="0.2">
      <c r="A384">
        <v>83349</v>
      </c>
      <c r="B384" t="s">
        <v>349</v>
      </c>
    </row>
    <row r="385" spans="1:2" x14ac:dyDescent="0.2">
      <c r="A385">
        <v>83352</v>
      </c>
      <c r="B385" t="s">
        <v>350</v>
      </c>
    </row>
    <row r="386" spans="1:2" x14ac:dyDescent="0.2">
      <c r="A386">
        <v>83355</v>
      </c>
      <c r="B386" t="s">
        <v>351</v>
      </c>
    </row>
    <row r="387" spans="1:2" x14ac:dyDescent="0.2">
      <c r="A387">
        <v>83358</v>
      </c>
      <c r="B387" t="s">
        <v>352</v>
      </c>
    </row>
    <row r="388" spans="1:2" x14ac:dyDescent="0.2">
      <c r="A388">
        <v>83361</v>
      </c>
      <c r="B388" t="s">
        <v>353</v>
      </c>
    </row>
    <row r="389" spans="1:2" x14ac:dyDescent="0.2">
      <c r="A389">
        <v>83362</v>
      </c>
      <c r="B389" t="s">
        <v>354</v>
      </c>
    </row>
    <row r="390" spans="1:2" x14ac:dyDescent="0.2">
      <c r="A390">
        <v>83364</v>
      </c>
      <c r="B390" t="s">
        <v>341</v>
      </c>
    </row>
    <row r="391" spans="1:2" x14ac:dyDescent="0.2">
      <c r="A391">
        <v>83365</v>
      </c>
      <c r="B391" t="s">
        <v>355</v>
      </c>
    </row>
    <row r="392" spans="1:2" x14ac:dyDescent="0.2">
      <c r="A392">
        <v>83367</v>
      </c>
      <c r="B392" t="s">
        <v>356</v>
      </c>
    </row>
    <row r="393" spans="1:2" x14ac:dyDescent="0.2">
      <c r="A393">
        <v>83373</v>
      </c>
      <c r="B393" t="s">
        <v>357</v>
      </c>
    </row>
    <row r="394" spans="1:2" x14ac:dyDescent="0.2">
      <c r="A394">
        <v>83374</v>
      </c>
      <c r="B394" t="s">
        <v>338</v>
      </c>
    </row>
    <row r="395" spans="1:2" x14ac:dyDescent="0.2">
      <c r="A395">
        <v>83376</v>
      </c>
      <c r="B395" t="s">
        <v>352</v>
      </c>
    </row>
    <row r="396" spans="1:2" x14ac:dyDescent="0.2">
      <c r="A396">
        <v>83377</v>
      </c>
      <c r="B396" t="s">
        <v>358</v>
      </c>
    </row>
    <row r="397" spans="1:2" x14ac:dyDescent="0.2">
      <c r="A397">
        <v>83379</v>
      </c>
      <c r="B397" t="s">
        <v>359</v>
      </c>
    </row>
    <row r="398" spans="1:2" x14ac:dyDescent="0.2">
      <c r="A398">
        <v>83395</v>
      </c>
      <c r="B398" t="s">
        <v>360</v>
      </c>
    </row>
    <row r="399" spans="1:2" x14ac:dyDescent="0.2">
      <c r="A399">
        <v>83404</v>
      </c>
      <c r="B399" t="s">
        <v>361</v>
      </c>
    </row>
    <row r="400" spans="1:2" x14ac:dyDescent="0.2">
      <c r="A400">
        <v>83410</v>
      </c>
      <c r="B400" t="s">
        <v>362</v>
      </c>
    </row>
    <row r="401" spans="1:2" x14ac:dyDescent="0.2">
      <c r="A401">
        <v>83413</v>
      </c>
      <c r="B401" t="s">
        <v>363</v>
      </c>
    </row>
    <row r="402" spans="1:2" x14ac:dyDescent="0.2">
      <c r="A402">
        <v>83416</v>
      </c>
      <c r="B402" t="s">
        <v>364</v>
      </c>
    </row>
    <row r="403" spans="1:2" x14ac:dyDescent="0.2">
      <c r="A403">
        <v>83417</v>
      </c>
      <c r="B403" t="s">
        <v>344</v>
      </c>
    </row>
    <row r="404" spans="1:2" x14ac:dyDescent="0.2">
      <c r="A404">
        <v>83435</v>
      </c>
      <c r="B404" t="s">
        <v>365</v>
      </c>
    </row>
    <row r="405" spans="1:2" x14ac:dyDescent="0.2">
      <c r="A405">
        <v>83451</v>
      </c>
      <c r="B405" t="s">
        <v>366</v>
      </c>
    </row>
    <row r="406" spans="1:2" x14ac:dyDescent="0.2">
      <c r="A406">
        <v>83454</v>
      </c>
      <c r="B406" t="s">
        <v>367</v>
      </c>
    </row>
    <row r="407" spans="1:2" x14ac:dyDescent="0.2">
      <c r="A407">
        <v>83457</v>
      </c>
      <c r="B407" t="s">
        <v>368</v>
      </c>
    </row>
    <row r="408" spans="1:2" x14ac:dyDescent="0.2">
      <c r="A408">
        <v>83458</v>
      </c>
      <c r="B408" t="s">
        <v>369</v>
      </c>
    </row>
    <row r="409" spans="1:2" x14ac:dyDescent="0.2">
      <c r="A409">
        <v>83471</v>
      </c>
      <c r="B409" t="s">
        <v>370</v>
      </c>
    </row>
    <row r="410" spans="1:2" x14ac:dyDescent="0.2">
      <c r="A410">
        <v>83471</v>
      </c>
      <c r="B410" t="s">
        <v>371</v>
      </c>
    </row>
    <row r="411" spans="1:2" x14ac:dyDescent="0.2">
      <c r="A411">
        <v>83483</v>
      </c>
      <c r="B411" t="s">
        <v>372</v>
      </c>
    </row>
    <row r="412" spans="1:2" x14ac:dyDescent="0.2">
      <c r="A412">
        <v>83486</v>
      </c>
      <c r="B412" t="s">
        <v>373</v>
      </c>
    </row>
    <row r="413" spans="1:2" x14ac:dyDescent="0.2">
      <c r="A413">
        <v>83487</v>
      </c>
      <c r="B413" t="s">
        <v>374</v>
      </c>
    </row>
    <row r="414" spans="1:2" x14ac:dyDescent="0.2">
      <c r="A414">
        <v>83512</v>
      </c>
      <c r="B414" t="s">
        <v>375</v>
      </c>
    </row>
    <row r="415" spans="1:2" x14ac:dyDescent="0.2">
      <c r="A415">
        <v>83527</v>
      </c>
      <c r="B415" t="s">
        <v>376</v>
      </c>
    </row>
    <row r="416" spans="1:2" x14ac:dyDescent="0.2">
      <c r="A416">
        <v>83527</v>
      </c>
      <c r="B416" t="s">
        <v>377</v>
      </c>
    </row>
    <row r="417" spans="1:2" x14ac:dyDescent="0.2">
      <c r="A417">
        <v>83530</v>
      </c>
      <c r="B417" t="s">
        <v>378</v>
      </c>
    </row>
    <row r="418" spans="1:2" x14ac:dyDescent="0.2">
      <c r="A418">
        <v>83533</v>
      </c>
      <c r="B418" t="s">
        <v>379</v>
      </c>
    </row>
    <row r="419" spans="1:2" x14ac:dyDescent="0.2">
      <c r="A419">
        <v>83536</v>
      </c>
      <c r="B419" t="s">
        <v>380</v>
      </c>
    </row>
    <row r="420" spans="1:2" x14ac:dyDescent="0.2">
      <c r="A420">
        <v>83539</v>
      </c>
      <c r="B420" t="s">
        <v>381</v>
      </c>
    </row>
    <row r="421" spans="1:2" x14ac:dyDescent="0.2">
      <c r="A421">
        <v>83543</v>
      </c>
      <c r="B421" t="s">
        <v>382</v>
      </c>
    </row>
    <row r="422" spans="1:2" x14ac:dyDescent="0.2">
      <c r="A422">
        <v>83544</v>
      </c>
      <c r="B422" t="s">
        <v>383</v>
      </c>
    </row>
    <row r="423" spans="1:2" x14ac:dyDescent="0.2">
      <c r="A423">
        <v>83547</v>
      </c>
      <c r="B423" t="s">
        <v>384</v>
      </c>
    </row>
    <row r="424" spans="1:2" x14ac:dyDescent="0.2">
      <c r="A424">
        <v>83549</v>
      </c>
      <c r="B424" t="s">
        <v>385</v>
      </c>
    </row>
    <row r="425" spans="1:2" x14ac:dyDescent="0.2">
      <c r="A425">
        <v>83550</v>
      </c>
      <c r="B425" t="s">
        <v>386</v>
      </c>
    </row>
    <row r="426" spans="1:2" x14ac:dyDescent="0.2">
      <c r="A426">
        <v>83553</v>
      </c>
      <c r="B426" t="s">
        <v>387</v>
      </c>
    </row>
    <row r="427" spans="1:2" x14ac:dyDescent="0.2">
      <c r="A427">
        <v>83556</v>
      </c>
      <c r="B427" t="s">
        <v>388</v>
      </c>
    </row>
    <row r="428" spans="1:2" x14ac:dyDescent="0.2">
      <c r="A428">
        <v>83558</v>
      </c>
      <c r="B428" t="s">
        <v>389</v>
      </c>
    </row>
    <row r="429" spans="1:2" x14ac:dyDescent="0.2">
      <c r="A429">
        <v>83559</v>
      </c>
      <c r="B429" t="s">
        <v>380</v>
      </c>
    </row>
    <row r="430" spans="1:2" x14ac:dyDescent="0.2">
      <c r="A430">
        <v>83561</v>
      </c>
      <c r="B430" t="s">
        <v>390</v>
      </c>
    </row>
    <row r="431" spans="1:2" x14ac:dyDescent="0.2">
      <c r="A431">
        <v>83562</v>
      </c>
      <c r="B431" t="s">
        <v>391</v>
      </c>
    </row>
    <row r="432" spans="1:2" x14ac:dyDescent="0.2">
      <c r="A432">
        <v>83564</v>
      </c>
      <c r="B432" t="s">
        <v>392</v>
      </c>
    </row>
    <row r="433" spans="1:2" x14ac:dyDescent="0.2">
      <c r="A433">
        <v>83566</v>
      </c>
      <c r="B433" t="s">
        <v>387</v>
      </c>
    </row>
    <row r="434" spans="1:2" x14ac:dyDescent="0.2">
      <c r="A434">
        <v>83567</v>
      </c>
      <c r="B434" t="s">
        <v>393</v>
      </c>
    </row>
    <row r="435" spans="1:2" x14ac:dyDescent="0.2">
      <c r="A435">
        <v>83569</v>
      </c>
      <c r="B435" t="s">
        <v>394</v>
      </c>
    </row>
    <row r="436" spans="1:2" x14ac:dyDescent="0.2">
      <c r="A436">
        <v>83607</v>
      </c>
      <c r="B436" t="s">
        <v>395</v>
      </c>
    </row>
    <row r="437" spans="1:2" x14ac:dyDescent="0.2">
      <c r="A437">
        <v>83620</v>
      </c>
      <c r="B437" t="s">
        <v>396</v>
      </c>
    </row>
    <row r="438" spans="1:2" x14ac:dyDescent="0.2">
      <c r="A438">
        <v>83623</v>
      </c>
      <c r="B438" t="s">
        <v>397</v>
      </c>
    </row>
    <row r="439" spans="1:2" x14ac:dyDescent="0.2">
      <c r="A439">
        <v>83624</v>
      </c>
      <c r="B439" t="s">
        <v>398</v>
      </c>
    </row>
    <row r="440" spans="1:2" x14ac:dyDescent="0.2">
      <c r="A440">
        <v>83626</v>
      </c>
      <c r="B440" t="s">
        <v>399</v>
      </c>
    </row>
    <row r="441" spans="1:2" x14ac:dyDescent="0.2">
      <c r="A441">
        <v>83627</v>
      </c>
      <c r="B441" t="s">
        <v>400</v>
      </c>
    </row>
    <row r="442" spans="1:2" x14ac:dyDescent="0.2">
      <c r="A442">
        <v>83629</v>
      </c>
      <c r="B442" t="s">
        <v>401</v>
      </c>
    </row>
    <row r="443" spans="1:2" x14ac:dyDescent="0.2">
      <c r="A443">
        <v>83646</v>
      </c>
      <c r="B443" t="s">
        <v>402</v>
      </c>
    </row>
    <row r="444" spans="1:2" x14ac:dyDescent="0.2">
      <c r="A444">
        <v>83646</v>
      </c>
      <c r="B444" t="s">
        <v>403</v>
      </c>
    </row>
    <row r="445" spans="1:2" x14ac:dyDescent="0.2">
      <c r="A445">
        <v>83661</v>
      </c>
      <c r="B445" t="s">
        <v>404</v>
      </c>
    </row>
    <row r="446" spans="1:2" x14ac:dyDescent="0.2">
      <c r="A446">
        <v>83666</v>
      </c>
      <c r="B446" t="s">
        <v>405</v>
      </c>
    </row>
    <row r="447" spans="1:2" x14ac:dyDescent="0.2">
      <c r="A447">
        <v>83670</v>
      </c>
      <c r="B447" t="s">
        <v>406</v>
      </c>
    </row>
    <row r="448" spans="1:2" x14ac:dyDescent="0.2">
      <c r="A448">
        <v>83671</v>
      </c>
      <c r="B448" t="s">
        <v>407</v>
      </c>
    </row>
    <row r="449" spans="1:2" x14ac:dyDescent="0.2">
      <c r="A449">
        <v>83673</v>
      </c>
      <c r="B449" t="s">
        <v>408</v>
      </c>
    </row>
    <row r="450" spans="1:2" x14ac:dyDescent="0.2">
      <c r="A450">
        <v>83674</v>
      </c>
      <c r="B450" t="s">
        <v>409</v>
      </c>
    </row>
    <row r="451" spans="1:2" x14ac:dyDescent="0.2">
      <c r="A451">
        <v>83676</v>
      </c>
      <c r="B451" t="s">
        <v>410</v>
      </c>
    </row>
    <row r="452" spans="1:2" x14ac:dyDescent="0.2">
      <c r="A452">
        <v>83677</v>
      </c>
      <c r="B452" t="s">
        <v>411</v>
      </c>
    </row>
    <row r="453" spans="1:2" x14ac:dyDescent="0.2">
      <c r="A453">
        <v>83677</v>
      </c>
      <c r="B453" t="s">
        <v>412</v>
      </c>
    </row>
    <row r="454" spans="1:2" x14ac:dyDescent="0.2">
      <c r="A454">
        <v>83679</v>
      </c>
      <c r="B454" t="s">
        <v>413</v>
      </c>
    </row>
    <row r="455" spans="1:2" x14ac:dyDescent="0.2">
      <c r="A455">
        <v>83684</v>
      </c>
      <c r="B455" t="s">
        <v>414</v>
      </c>
    </row>
    <row r="456" spans="1:2" x14ac:dyDescent="0.2">
      <c r="A456">
        <v>83700</v>
      </c>
      <c r="B456" t="s">
        <v>415</v>
      </c>
    </row>
    <row r="457" spans="1:2" x14ac:dyDescent="0.2">
      <c r="A457">
        <v>83703</v>
      </c>
      <c r="B457" t="s">
        <v>416</v>
      </c>
    </row>
    <row r="458" spans="1:2" x14ac:dyDescent="0.2">
      <c r="A458">
        <v>83707</v>
      </c>
      <c r="B458" t="s">
        <v>417</v>
      </c>
    </row>
    <row r="459" spans="1:2" x14ac:dyDescent="0.2">
      <c r="A459">
        <v>83708</v>
      </c>
      <c r="B459" t="s">
        <v>418</v>
      </c>
    </row>
    <row r="460" spans="1:2" x14ac:dyDescent="0.2">
      <c r="A460">
        <v>83714</v>
      </c>
      <c r="B460" t="s">
        <v>419</v>
      </c>
    </row>
    <row r="461" spans="1:2" x14ac:dyDescent="0.2">
      <c r="A461">
        <v>83727</v>
      </c>
      <c r="B461" t="s">
        <v>420</v>
      </c>
    </row>
    <row r="462" spans="1:2" x14ac:dyDescent="0.2">
      <c r="A462">
        <v>83730</v>
      </c>
      <c r="B462" t="s">
        <v>421</v>
      </c>
    </row>
    <row r="463" spans="1:2" x14ac:dyDescent="0.2">
      <c r="A463">
        <v>83734</v>
      </c>
      <c r="B463" t="s">
        <v>422</v>
      </c>
    </row>
    <row r="464" spans="1:2" x14ac:dyDescent="0.2">
      <c r="A464">
        <v>83735</v>
      </c>
      <c r="B464" t="s">
        <v>423</v>
      </c>
    </row>
    <row r="465" spans="1:2" x14ac:dyDescent="0.2">
      <c r="A465">
        <v>83737</v>
      </c>
      <c r="B465" t="s">
        <v>424</v>
      </c>
    </row>
    <row r="466" spans="1:2" x14ac:dyDescent="0.2">
      <c r="A466">
        <v>84028</v>
      </c>
      <c r="B466" t="s">
        <v>425</v>
      </c>
    </row>
    <row r="467" spans="1:2" x14ac:dyDescent="0.2">
      <c r="A467">
        <v>84030</v>
      </c>
      <c r="B467" t="s">
        <v>426</v>
      </c>
    </row>
    <row r="468" spans="1:2" x14ac:dyDescent="0.2">
      <c r="A468">
        <v>84032</v>
      </c>
      <c r="B468" t="s">
        <v>425</v>
      </c>
    </row>
    <row r="469" spans="1:2" x14ac:dyDescent="0.2">
      <c r="A469">
        <v>84034</v>
      </c>
      <c r="B469" t="s">
        <v>425</v>
      </c>
    </row>
    <row r="470" spans="1:2" x14ac:dyDescent="0.2">
      <c r="A470">
        <v>84036</v>
      </c>
      <c r="B470" t="s">
        <v>425</v>
      </c>
    </row>
    <row r="471" spans="1:2" x14ac:dyDescent="0.2">
      <c r="A471">
        <v>84037</v>
      </c>
      <c r="B471" t="s">
        <v>425</v>
      </c>
    </row>
    <row r="472" spans="1:2" x14ac:dyDescent="0.2">
      <c r="A472">
        <v>84048</v>
      </c>
      <c r="B472" t="s">
        <v>427</v>
      </c>
    </row>
    <row r="473" spans="1:2" x14ac:dyDescent="0.2">
      <c r="A473">
        <v>84051</v>
      </c>
      <c r="B473" t="s">
        <v>428</v>
      </c>
    </row>
    <row r="474" spans="1:2" x14ac:dyDescent="0.2">
      <c r="A474">
        <v>84056</v>
      </c>
      <c r="B474" t="s">
        <v>429</v>
      </c>
    </row>
    <row r="475" spans="1:2" x14ac:dyDescent="0.2">
      <c r="A475">
        <v>84061</v>
      </c>
      <c r="B475" t="s">
        <v>430</v>
      </c>
    </row>
    <row r="476" spans="1:2" x14ac:dyDescent="0.2">
      <c r="A476">
        <v>84066</v>
      </c>
      <c r="B476" t="s">
        <v>431</v>
      </c>
    </row>
    <row r="477" spans="1:2" x14ac:dyDescent="0.2">
      <c r="A477">
        <v>84069</v>
      </c>
      <c r="B477" t="s">
        <v>432</v>
      </c>
    </row>
    <row r="478" spans="1:2" x14ac:dyDescent="0.2">
      <c r="A478">
        <v>84072</v>
      </c>
      <c r="B478" t="s">
        <v>433</v>
      </c>
    </row>
    <row r="479" spans="1:2" x14ac:dyDescent="0.2">
      <c r="A479">
        <v>84076</v>
      </c>
      <c r="B479" t="s">
        <v>434</v>
      </c>
    </row>
    <row r="480" spans="1:2" x14ac:dyDescent="0.2">
      <c r="A480">
        <v>84079</v>
      </c>
      <c r="B480" t="s">
        <v>435</v>
      </c>
    </row>
    <row r="481" spans="1:2" x14ac:dyDescent="0.2">
      <c r="A481">
        <v>84082</v>
      </c>
      <c r="B481" t="s">
        <v>436</v>
      </c>
    </row>
    <row r="482" spans="1:2" x14ac:dyDescent="0.2">
      <c r="A482">
        <v>84085</v>
      </c>
      <c r="B482" t="s">
        <v>437</v>
      </c>
    </row>
    <row r="483" spans="1:2" x14ac:dyDescent="0.2">
      <c r="A483">
        <v>84088</v>
      </c>
      <c r="B483" t="s">
        <v>438</v>
      </c>
    </row>
    <row r="484" spans="1:2" x14ac:dyDescent="0.2">
      <c r="A484">
        <v>84089</v>
      </c>
      <c r="B484" t="s">
        <v>439</v>
      </c>
    </row>
    <row r="485" spans="1:2" x14ac:dyDescent="0.2">
      <c r="A485">
        <v>84091</v>
      </c>
      <c r="B485" t="s">
        <v>440</v>
      </c>
    </row>
    <row r="486" spans="1:2" x14ac:dyDescent="0.2">
      <c r="A486">
        <v>84092</v>
      </c>
      <c r="B486" t="s">
        <v>441</v>
      </c>
    </row>
    <row r="487" spans="1:2" x14ac:dyDescent="0.2">
      <c r="A487">
        <v>84094</v>
      </c>
      <c r="B487" t="s">
        <v>442</v>
      </c>
    </row>
    <row r="488" spans="1:2" x14ac:dyDescent="0.2">
      <c r="A488">
        <v>84095</v>
      </c>
      <c r="B488" t="s">
        <v>443</v>
      </c>
    </row>
    <row r="489" spans="1:2" x14ac:dyDescent="0.2">
      <c r="A489">
        <v>84097</v>
      </c>
      <c r="B489" t="s">
        <v>444</v>
      </c>
    </row>
    <row r="490" spans="1:2" x14ac:dyDescent="0.2">
      <c r="A490">
        <v>84098</v>
      </c>
      <c r="B490" t="s">
        <v>445</v>
      </c>
    </row>
    <row r="491" spans="1:2" x14ac:dyDescent="0.2">
      <c r="A491">
        <v>84100</v>
      </c>
      <c r="B491" t="s">
        <v>446</v>
      </c>
    </row>
    <row r="492" spans="1:2" x14ac:dyDescent="0.2">
      <c r="A492">
        <v>84101</v>
      </c>
      <c r="B492" t="s">
        <v>447</v>
      </c>
    </row>
    <row r="493" spans="1:2" x14ac:dyDescent="0.2">
      <c r="A493">
        <v>84103</v>
      </c>
      <c r="B493" t="s">
        <v>448</v>
      </c>
    </row>
    <row r="494" spans="1:2" x14ac:dyDescent="0.2">
      <c r="A494">
        <v>84104</v>
      </c>
      <c r="B494" t="s">
        <v>449</v>
      </c>
    </row>
    <row r="495" spans="1:2" x14ac:dyDescent="0.2">
      <c r="A495">
        <v>84106</v>
      </c>
      <c r="B495" t="s">
        <v>450</v>
      </c>
    </row>
    <row r="496" spans="1:2" x14ac:dyDescent="0.2">
      <c r="A496">
        <v>84107</v>
      </c>
      <c r="B496" t="s">
        <v>451</v>
      </c>
    </row>
    <row r="497" spans="1:2" x14ac:dyDescent="0.2">
      <c r="A497">
        <v>84109</v>
      </c>
      <c r="B497" t="s">
        <v>452</v>
      </c>
    </row>
    <row r="498" spans="1:2" x14ac:dyDescent="0.2">
      <c r="A498">
        <v>84130</v>
      </c>
      <c r="B498" t="s">
        <v>453</v>
      </c>
    </row>
    <row r="499" spans="1:2" x14ac:dyDescent="0.2">
      <c r="A499">
        <v>84137</v>
      </c>
      <c r="B499" t="s">
        <v>454</v>
      </c>
    </row>
    <row r="500" spans="1:2" x14ac:dyDescent="0.2">
      <c r="A500">
        <v>84140</v>
      </c>
      <c r="B500" t="s">
        <v>455</v>
      </c>
    </row>
    <row r="501" spans="1:2" x14ac:dyDescent="0.2">
      <c r="A501">
        <v>84144</v>
      </c>
      <c r="B501" t="s">
        <v>456</v>
      </c>
    </row>
    <row r="502" spans="1:2" x14ac:dyDescent="0.2">
      <c r="A502">
        <v>84149</v>
      </c>
      <c r="B502" t="s">
        <v>457</v>
      </c>
    </row>
    <row r="503" spans="1:2" x14ac:dyDescent="0.2">
      <c r="A503">
        <v>84152</v>
      </c>
      <c r="B503" t="s">
        <v>458</v>
      </c>
    </row>
    <row r="504" spans="1:2" x14ac:dyDescent="0.2">
      <c r="A504">
        <v>84155</v>
      </c>
      <c r="B504" t="s">
        <v>459</v>
      </c>
    </row>
    <row r="505" spans="1:2" x14ac:dyDescent="0.2">
      <c r="A505">
        <v>84160</v>
      </c>
      <c r="B505" t="s">
        <v>460</v>
      </c>
    </row>
    <row r="506" spans="1:2" x14ac:dyDescent="0.2">
      <c r="A506">
        <v>84163</v>
      </c>
      <c r="B506" t="s">
        <v>461</v>
      </c>
    </row>
    <row r="507" spans="1:2" x14ac:dyDescent="0.2">
      <c r="A507">
        <v>84164</v>
      </c>
      <c r="B507" t="s">
        <v>462</v>
      </c>
    </row>
    <row r="508" spans="1:2" x14ac:dyDescent="0.2">
      <c r="A508">
        <v>84166</v>
      </c>
      <c r="B508" t="s">
        <v>463</v>
      </c>
    </row>
    <row r="509" spans="1:2" x14ac:dyDescent="0.2">
      <c r="A509">
        <v>84168</v>
      </c>
      <c r="B509" t="s">
        <v>464</v>
      </c>
    </row>
    <row r="510" spans="1:2" x14ac:dyDescent="0.2">
      <c r="A510">
        <v>84169</v>
      </c>
      <c r="B510" t="s">
        <v>465</v>
      </c>
    </row>
    <row r="511" spans="1:2" x14ac:dyDescent="0.2">
      <c r="A511">
        <v>84171</v>
      </c>
      <c r="B511" t="s">
        <v>466</v>
      </c>
    </row>
    <row r="512" spans="1:2" x14ac:dyDescent="0.2">
      <c r="A512">
        <v>84172</v>
      </c>
      <c r="B512" t="s">
        <v>467</v>
      </c>
    </row>
    <row r="513" spans="1:2" x14ac:dyDescent="0.2">
      <c r="A513">
        <v>84174</v>
      </c>
      <c r="B513" t="s">
        <v>468</v>
      </c>
    </row>
    <row r="514" spans="1:2" x14ac:dyDescent="0.2">
      <c r="A514">
        <v>84175</v>
      </c>
      <c r="B514" t="s">
        <v>469</v>
      </c>
    </row>
    <row r="515" spans="1:2" x14ac:dyDescent="0.2">
      <c r="A515">
        <v>84175</v>
      </c>
      <c r="B515" t="s">
        <v>470</v>
      </c>
    </row>
    <row r="516" spans="1:2" x14ac:dyDescent="0.2">
      <c r="A516">
        <v>84177</v>
      </c>
      <c r="B516" t="s">
        <v>471</v>
      </c>
    </row>
    <row r="517" spans="1:2" x14ac:dyDescent="0.2">
      <c r="A517">
        <v>84178</v>
      </c>
      <c r="B517" t="s">
        <v>472</v>
      </c>
    </row>
    <row r="518" spans="1:2" x14ac:dyDescent="0.2">
      <c r="A518">
        <v>84180</v>
      </c>
      <c r="B518" t="s">
        <v>473</v>
      </c>
    </row>
    <row r="519" spans="1:2" x14ac:dyDescent="0.2">
      <c r="A519">
        <v>84181</v>
      </c>
      <c r="B519" t="s">
        <v>474</v>
      </c>
    </row>
    <row r="520" spans="1:2" x14ac:dyDescent="0.2">
      <c r="A520">
        <v>84183</v>
      </c>
      <c r="B520" t="s">
        <v>475</v>
      </c>
    </row>
    <row r="521" spans="1:2" x14ac:dyDescent="0.2">
      <c r="A521">
        <v>84184</v>
      </c>
      <c r="B521" t="s">
        <v>476</v>
      </c>
    </row>
    <row r="522" spans="1:2" x14ac:dyDescent="0.2">
      <c r="A522">
        <v>84186</v>
      </c>
      <c r="B522" t="s">
        <v>477</v>
      </c>
    </row>
    <row r="523" spans="1:2" x14ac:dyDescent="0.2">
      <c r="A523">
        <v>84187</v>
      </c>
      <c r="B523" t="s">
        <v>478</v>
      </c>
    </row>
    <row r="524" spans="1:2" x14ac:dyDescent="0.2">
      <c r="A524">
        <v>84189</v>
      </c>
      <c r="B524" t="s">
        <v>479</v>
      </c>
    </row>
    <row r="525" spans="1:2" x14ac:dyDescent="0.2">
      <c r="A525">
        <v>84307</v>
      </c>
      <c r="B525" t="s">
        <v>480</v>
      </c>
    </row>
    <row r="526" spans="1:2" x14ac:dyDescent="0.2">
      <c r="A526">
        <v>84323</v>
      </c>
      <c r="B526" t="s">
        <v>481</v>
      </c>
    </row>
    <row r="527" spans="1:2" x14ac:dyDescent="0.2">
      <c r="A527">
        <v>84326</v>
      </c>
      <c r="B527" t="s">
        <v>482</v>
      </c>
    </row>
    <row r="528" spans="1:2" x14ac:dyDescent="0.2">
      <c r="A528">
        <v>84326</v>
      </c>
      <c r="B528" t="s">
        <v>483</v>
      </c>
    </row>
    <row r="529" spans="1:2" x14ac:dyDescent="0.2">
      <c r="A529">
        <v>84329</v>
      </c>
      <c r="B529" t="s">
        <v>484</v>
      </c>
    </row>
    <row r="530" spans="1:2" x14ac:dyDescent="0.2">
      <c r="A530">
        <v>84332</v>
      </c>
      <c r="B530" t="s">
        <v>485</v>
      </c>
    </row>
    <row r="531" spans="1:2" x14ac:dyDescent="0.2">
      <c r="A531">
        <v>84333</v>
      </c>
      <c r="B531" t="s">
        <v>486</v>
      </c>
    </row>
    <row r="532" spans="1:2" x14ac:dyDescent="0.2">
      <c r="A532">
        <v>84335</v>
      </c>
      <c r="B532" t="s">
        <v>487</v>
      </c>
    </row>
    <row r="533" spans="1:2" x14ac:dyDescent="0.2">
      <c r="A533">
        <v>84337</v>
      </c>
      <c r="B533" t="s">
        <v>488</v>
      </c>
    </row>
    <row r="534" spans="1:2" x14ac:dyDescent="0.2">
      <c r="A534">
        <v>84339</v>
      </c>
      <c r="B534" t="s">
        <v>489</v>
      </c>
    </row>
    <row r="535" spans="1:2" x14ac:dyDescent="0.2">
      <c r="A535">
        <v>84347</v>
      </c>
      <c r="B535" t="s">
        <v>490</v>
      </c>
    </row>
    <row r="536" spans="1:2" x14ac:dyDescent="0.2">
      <c r="A536">
        <v>84359</v>
      </c>
      <c r="B536" t="s">
        <v>491</v>
      </c>
    </row>
    <row r="537" spans="1:2" x14ac:dyDescent="0.2">
      <c r="A537">
        <v>84364</v>
      </c>
      <c r="B537" t="s">
        <v>492</v>
      </c>
    </row>
    <row r="538" spans="1:2" x14ac:dyDescent="0.2">
      <c r="A538">
        <v>84367</v>
      </c>
      <c r="B538" t="s">
        <v>493</v>
      </c>
    </row>
    <row r="539" spans="1:2" x14ac:dyDescent="0.2">
      <c r="A539">
        <v>84367</v>
      </c>
      <c r="B539" t="s">
        <v>494</v>
      </c>
    </row>
    <row r="540" spans="1:2" x14ac:dyDescent="0.2">
      <c r="A540">
        <v>84367</v>
      </c>
      <c r="B540" t="s">
        <v>495</v>
      </c>
    </row>
    <row r="541" spans="1:2" x14ac:dyDescent="0.2">
      <c r="A541">
        <v>84371</v>
      </c>
      <c r="B541" t="s">
        <v>496</v>
      </c>
    </row>
    <row r="542" spans="1:2" x14ac:dyDescent="0.2">
      <c r="A542">
        <v>84375</v>
      </c>
      <c r="B542" t="s">
        <v>497</v>
      </c>
    </row>
    <row r="543" spans="1:2" x14ac:dyDescent="0.2">
      <c r="A543">
        <v>84378</v>
      </c>
      <c r="B543" t="s">
        <v>498</v>
      </c>
    </row>
    <row r="544" spans="1:2" x14ac:dyDescent="0.2">
      <c r="A544">
        <v>84381</v>
      </c>
      <c r="B544" t="s">
        <v>499</v>
      </c>
    </row>
    <row r="545" spans="1:2" x14ac:dyDescent="0.2">
      <c r="A545">
        <v>84384</v>
      </c>
      <c r="B545" t="s">
        <v>500</v>
      </c>
    </row>
    <row r="546" spans="1:2" x14ac:dyDescent="0.2">
      <c r="A546">
        <v>84385</v>
      </c>
      <c r="B546" t="s">
        <v>501</v>
      </c>
    </row>
    <row r="547" spans="1:2" x14ac:dyDescent="0.2">
      <c r="A547">
        <v>84387</v>
      </c>
      <c r="B547" t="s">
        <v>502</v>
      </c>
    </row>
    <row r="548" spans="1:2" x14ac:dyDescent="0.2">
      <c r="A548">
        <v>84389</v>
      </c>
      <c r="B548" t="s">
        <v>503</v>
      </c>
    </row>
    <row r="549" spans="1:2" x14ac:dyDescent="0.2">
      <c r="A549">
        <v>84405</v>
      </c>
      <c r="B549" t="s">
        <v>504</v>
      </c>
    </row>
    <row r="550" spans="1:2" x14ac:dyDescent="0.2">
      <c r="A550">
        <v>84416</v>
      </c>
      <c r="B550" t="s">
        <v>505</v>
      </c>
    </row>
    <row r="551" spans="1:2" x14ac:dyDescent="0.2">
      <c r="A551">
        <v>84416</v>
      </c>
      <c r="B551" t="s">
        <v>506</v>
      </c>
    </row>
    <row r="552" spans="1:2" x14ac:dyDescent="0.2">
      <c r="A552">
        <v>84419</v>
      </c>
      <c r="B552" t="s">
        <v>507</v>
      </c>
    </row>
    <row r="553" spans="1:2" x14ac:dyDescent="0.2">
      <c r="A553">
        <v>84419</v>
      </c>
      <c r="B553" t="s">
        <v>508</v>
      </c>
    </row>
    <row r="554" spans="1:2" x14ac:dyDescent="0.2">
      <c r="A554">
        <v>84424</v>
      </c>
      <c r="B554" t="s">
        <v>509</v>
      </c>
    </row>
    <row r="555" spans="1:2" x14ac:dyDescent="0.2">
      <c r="A555">
        <v>84427</v>
      </c>
      <c r="B555" t="s">
        <v>510</v>
      </c>
    </row>
    <row r="556" spans="1:2" x14ac:dyDescent="0.2">
      <c r="A556">
        <v>84428</v>
      </c>
      <c r="B556" t="s">
        <v>511</v>
      </c>
    </row>
    <row r="557" spans="1:2" x14ac:dyDescent="0.2">
      <c r="A557">
        <v>84431</v>
      </c>
      <c r="B557" t="s">
        <v>512</v>
      </c>
    </row>
    <row r="558" spans="1:2" x14ac:dyDescent="0.2">
      <c r="A558">
        <v>84431</v>
      </c>
      <c r="B558" t="s">
        <v>513</v>
      </c>
    </row>
    <row r="559" spans="1:2" x14ac:dyDescent="0.2">
      <c r="A559">
        <v>84432</v>
      </c>
      <c r="B559" t="s">
        <v>514</v>
      </c>
    </row>
    <row r="560" spans="1:2" x14ac:dyDescent="0.2">
      <c r="A560">
        <v>84434</v>
      </c>
      <c r="B560" t="s">
        <v>515</v>
      </c>
    </row>
    <row r="561" spans="1:2" x14ac:dyDescent="0.2">
      <c r="A561">
        <v>84435</v>
      </c>
      <c r="B561" t="s">
        <v>516</v>
      </c>
    </row>
    <row r="562" spans="1:2" x14ac:dyDescent="0.2">
      <c r="A562">
        <v>84437</v>
      </c>
      <c r="B562" t="s">
        <v>517</v>
      </c>
    </row>
    <row r="563" spans="1:2" x14ac:dyDescent="0.2">
      <c r="A563">
        <v>84439</v>
      </c>
      <c r="B563" t="s">
        <v>518</v>
      </c>
    </row>
    <row r="564" spans="1:2" x14ac:dyDescent="0.2">
      <c r="A564">
        <v>84453</v>
      </c>
      <c r="B564" t="s">
        <v>519</v>
      </c>
    </row>
    <row r="565" spans="1:2" x14ac:dyDescent="0.2">
      <c r="A565">
        <v>84478</v>
      </c>
      <c r="B565" t="s">
        <v>520</v>
      </c>
    </row>
    <row r="566" spans="1:2" x14ac:dyDescent="0.2">
      <c r="A566">
        <v>84489</v>
      </c>
      <c r="B566" t="s">
        <v>521</v>
      </c>
    </row>
    <row r="567" spans="1:2" x14ac:dyDescent="0.2">
      <c r="A567">
        <v>84494</v>
      </c>
      <c r="B567" t="s">
        <v>522</v>
      </c>
    </row>
    <row r="568" spans="1:2" x14ac:dyDescent="0.2">
      <c r="A568">
        <v>84494</v>
      </c>
      <c r="B568" t="s">
        <v>523</v>
      </c>
    </row>
    <row r="569" spans="1:2" x14ac:dyDescent="0.2">
      <c r="A569">
        <v>84494</v>
      </c>
      <c r="B569" t="s">
        <v>524</v>
      </c>
    </row>
    <row r="570" spans="1:2" x14ac:dyDescent="0.2">
      <c r="A570">
        <v>84494</v>
      </c>
      <c r="B570" t="s">
        <v>525</v>
      </c>
    </row>
    <row r="571" spans="1:2" x14ac:dyDescent="0.2">
      <c r="A571">
        <v>84503</v>
      </c>
      <c r="B571" t="s">
        <v>526</v>
      </c>
    </row>
    <row r="572" spans="1:2" x14ac:dyDescent="0.2">
      <c r="A572">
        <v>84508</v>
      </c>
      <c r="B572" t="s">
        <v>527</v>
      </c>
    </row>
    <row r="573" spans="1:2" x14ac:dyDescent="0.2">
      <c r="A573">
        <v>84513</v>
      </c>
      <c r="B573" t="s">
        <v>528</v>
      </c>
    </row>
    <row r="574" spans="1:2" x14ac:dyDescent="0.2">
      <c r="A574">
        <v>84513</v>
      </c>
      <c r="B574" t="s">
        <v>529</v>
      </c>
    </row>
    <row r="575" spans="1:2" x14ac:dyDescent="0.2">
      <c r="A575">
        <v>84518</v>
      </c>
      <c r="B575" t="s">
        <v>530</v>
      </c>
    </row>
    <row r="576" spans="1:2" x14ac:dyDescent="0.2">
      <c r="A576">
        <v>84524</v>
      </c>
      <c r="B576" t="s">
        <v>531</v>
      </c>
    </row>
    <row r="577" spans="1:2" x14ac:dyDescent="0.2">
      <c r="A577">
        <v>84529</v>
      </c>
      <c r="B577" t="s">
        <v>532</v>
      </c>
    </row>
    <row r="578" spans="1:2" x14ac:dyDescent="0.2">
      <c r="A578">
        <v>84533</v>
      </c>
      <c r="B578" t="s">
        <v>533</v>
      </c>
    </row>
    <row r="579" spans="1:2" x14ac:dyDescent="0.2">
      <c r="A579">
        <v>84533</v>
      </c>
      <c r="B579" t="s">
        <v>534</v>
      </c>
    </row>
    <row r="580" spans="1:2" x14ac:dyDescent="0.2">
      <c r="A580">
        <v>84533</v>
      </c>
      <c r="B580" t="s">
        <v>535</v>
      </c>
    </row>
    <row r="581" spans="1:2" x14ac:dyDescent="0.2">
      <c r="A581">
        <v>84539</v>
      </c>
      <c r="B581" t="s">
        <v>536</v>
      </c>
    </row>
    <row r="582" spans="1:2" x14ac:dyDescent="0.2">
      <c r="A582">
        <v>84539</v>
      </c>
      <c r="B582" t="s">
        <v>537</v>
      </c>
    </row>
    <row r="583" spans="1:2" x14ac:dyDescent="0.2">
      <c r="A583">
        <v>84543</v>
      </c>
      <c r="B583" t="s">
        <v>538</v>
      </c>
    </row>
    <row r="584" spans="1:2" x14ac:dyDescent="0.2">
      <c r="A584">
        <v>84544</v>
      </c>
      <c r="B584" t="s">
        <v>539</v>
      </c>
    </row>
    <row r="585" spans="1:2" x14ac:dyDescent="0.2">
      <c r="A585">
        <v>84546</v>
      </c>
      <c r="B585" t="s">
        <v>540</v>
      </c>
    </row>
    <row r="586" spans="1:2" x14ac:dyDescent="0.2">
      <c r="A586">
        <v>84547</v>
      </c>
      <c r="B586" t="s">
        <v>541</v>
      </c>
    </row>
    <row r="587" spans="1:2" x14ac:dyDescent="0.2">
      <c r="A587">
        <v>84549</v>
      </c>
      <c r="B587" t="s">
        <v>542</v>
      </c>
    </row>
    <row r="588" spans="1:2" x14ac:dyDescent="0.2">
      <c r="A588">
        <v>84550</v>
      </c>
      <c r="B588" t="s">
        <v>543</v>
      </c>
    </row>
    <row r="589" spans="1:2" x14ac:dyDescent="0.2">
      <c r="A589">
        <v>84552</v>
      </c>
      <c r="B589" t="s">
        <v>544</v>
      </c>
    </row>
    <row r="590" spans="1:2" x14ac:dyDescent="0.2">
      <c r="A590">
        <v>84553</v>
      </c>
      <c r="B590" t="s">
        <v>545</v>
      </c>
    </row>
    <row r="591" spans="1:2" x14ac:dyDescent="0.2">
      <c r="A591">
        <v>84555</v>
      </c>
      <c r="B591" t="s">
        <v>546</v>
      </c>
    </row>
    <row r="592" spans="1:2" x14ac:dyDescent="0.2">
      <c r="A592">
        <v>84556</v>
      </c>
      <c r="B592" t="s">
        <v>547</v>
      </c>
    </row>
    <row r="593" spans="1:2" x14ac:dyDescent="0.2">
      <c r="A593">
        <v>84558</v>
      </c>
      <c r="B593" t="s">
        <v>548</v>
      </c>
    </row>
    <row r="594" spans="1:2" x14ac:dyDescent="0.2">
      <c r="A594">
        <v>84558</v>
      </c>
      <c r="B594" t="s">
        <v>549</v>
      </c>
    </row>
    <row r="595" spans="1:2" x14ac:dyDescent="0.2">
      <c r="A595">
        <v>84559</v>
      </c>
      <c r="B595" t="s">
        <v>550</v>
      </c>
    </row>
    <row r="596" spans="1:2" x14ac:dyDescent="0.2">
      <c r="A596">
        <v>84561</v>
      </c>
      <c r="B596" t="s">
        <v>551</v>
      </c>
    </row>
    <row r="597" spans="1:2" x14ac:dyDescent="0.2">
      <c r="A597">
        <v>84562</v>
      </c>
      <c r="B597" t="s">
        <v>552</v>
      </c>
    </row>
    <row r="598" spans="1:2" x14ac:dyDescent="0.2">
      <c r="A598">
        <v>84564</v>
      </c>
      <c r="B598" t="s">
        <v>553</v>
      </c>
    </row>
    <row r="599" spans="1:2" x14ac:dyDescent="0.2">
      <c r="A599">
        <v>84565</v>
      </c>
      <c r="B599" t="s">
        <v>554</v>
      </c>
    </row>
    <row r="600" spans="1:2" x14ac:dyDescent="0.2">
      <c r="A600">
        <v>84567</v>
      </c>
      <c r="B600" t="s">
        <v>555</v>
      </c>
    </row>
    <row r="601" spans="1:2" x14ac:dyDescent="0.2">
      <c r="A601">
        <v>84567</v>
      </c>
      <c r="B601" t="s">
        <v>556</v>
      </c>
    </row>
    <row r="602" spans="1:2" x14ac:dyDescent="0.2">
      <c r="A602">
        <v>84568</v>
      </c>
      <c r="B602" t="s">
        <v>557</v>
      </c>
    </row>
    <row r="603" spans="1:2" x14ac:dyDescent="0.2">
      <c r="A603">
        <v>84570</v>
      </c>
      <c r="B603" t="s">
        <v>558</v>
      </c>
    </row>
    <row r="604" spans="1:2" x14ac:dyDescent="0.2">
      <c r="A604">
        <v>84571</v>
      </c>
      <c r="B604" t="s">
        <v>559</v>
      </c>
    </row>
    <row r="605" spans="1:2" x14ac:dyDescent="0.2">
      <c r="A605">
        <v>84573</v>
      </c>
      <c r="B605" t="s">
        <v>560</v>
      </c>
    </row>
    <row r="606" spans="1:2" x14ac:dyDescent="0.2">
      <c r="A606">
        <v>84574</v>
      </c>
      <c r="B606" t="s">
        <v>561</v>
      </c>
    </row>
    <row r="607" spans="1:2" x14ac:dyDescent="0.2">
      <c r="A607">
        <v>84576</v>
      </c>
      <c r="B607" t="s">
        <v>562</v>
      </c>
    </row>
    <row r="608" spans="1:2" x14ac:dyDescent="0.2">
      <c r="A608">
        <v>84577</v>
      </c>
      <c r="B608" t="s">
        <v>563</v>
      </c>
    </row>
    <row r="609" spans="1:2" x14ac:dyDescent="0.2">
      <c r="A609">
        <v>84579</v>
      </c>
      <c r="B609" t="s">
        <v>564</v>
      </c>
    </row>
    <row r="610" spans="1:2" x14ac:dyDescent="0.2">
      <c r="A610">
        <v>85049</v>
      </c>
      <c r="B610" t="s">
        <v>565</v>
      </c>
    </row>
    <row r="611" spans="1:2" x14ac:dyDescent="0.2">
      <c r="A611">
        <v>85050</v>
      </c>
      <c r="B611" t="s">
        <v>565</v>
      </c>
    </row>
    <row r="612" spans="1:2" x14ac:dyDescent="0.2">
      <c r="A612">
        <v>85051</v>
      </c>
      <c r="B612" t="s">
        <v>565</v>
      </c>
    </row>
    <row r="613" spans="1:2" x14ac:dyDescent="0.2">
      <c r="A613">
        <v>85052</v>
      </c>
      <c r="B613" t="s">
        <v>565</v>
      </c>
    </row>
    <row r="614" spans="1:2" x14ac:dyDescent="0.2">
      <c r="A614">
        <v>85053</v>
      </c>
      <c r="B614" t="s">
        <v>565</v>
      </c>
    </row>
    <row r="615" spans="1:2" x14ac:dyDescent="0.2">
      <c r="A615">
        <v>85054</v>
      </c>
      <c r="B615" t="s">
        <v>565</v>
      </c>
    </row>
    <row r="616" spans="1:2" x14ac:dyDescent="0.2">
      <c r="A616">
        <v>85055</v>
      </c>
      <c r="B616" t="s">
        <v>565</v>
      </c>
    </row>
    <row r="617" spans="1:2" x14ac:dyDescent="0.2">
      <c r="A617">
        <v>85056</v>
      </c>
      <c r="B617" t="s">
        <v>565</v>
      </c>
    </row>
    <row r="618" spans="1:2" x14ac:dyDescent="0.2">
      <c r="A618">
        <v>85057</v>
      </c>
      <c r="B618" t="s">
        <v>565</v>
      </c>
    </row>
    <row r="619" spans="1:2" x14ac:dyDescent="0.2">
      <c r="A619">
        <v>85072</v>
      </c>
      <c r="B619" t="s">
        <v>566</v>
      </c>
    </row>
    <row r="620" spans="1:2" x14ac:dyDescent="0.2">
      <c r="A620">
        <v>85077</v>
      </c>
      <c r="B620" t="s">
        <v>567</v>
      </c>
    </row>
    <row r="621" spans="1:2" x14ac:dyDescent="0.2">
      <c r="A621">
        <v>85080</v>
      </c>
      <c r="B621" t="s">
        <v>568</v>
      </c>
    </row>
    <row r="622" spans="1:2" x14ac:dyDescent="0.2">
      <c r="A622">
        <v>85084</v>
      </c>
      <c r="B622" t="s">
        <v>569</v>
      </c>
    </row>
    <row r="623" spans="1:2" x14ac:dyDescent="0.2">
      <c r="A623">
        <v>85088</v>
      </c>
      <c r="B623" t="s">
        <v>570</v>
      </c>
    </row>
    <row r="624" spans="1:2" x14ac:dyDescent="0.2">
      <c r="A624">
        <v>85092</v>
      </c>
      <c r="B624" t="s">
        <v>571</v>
      </c>
    </row>
    <row r="625" spans="1:2" x14ac:dyDescent="0.2">
      <c r="A625">
        <v>85092</v>
      </c>
      <c r="B625" t="s">
        <v>572</v>
      </c>
    </row>
    <row r="626" spans="1:2" x14ac:dyDescent="0.2">
      <c r="A626">
        <v>85095</v>
      </c>
      <c r="B626" t="s">
        <v>573</v>
      </c>
    </row>
    <row r="627" spans="1:2" x14ac:dyDescent="0.2">
      <c r="A627">
        <v>85098</v>
      </c>
      <c r="B627" t="s">
        <v>574</v>
      </c>
    </row>
    <row r="628" spans="1:2" x14ac:dyDescent="0.2">
      <c r="A628">
        <v>85101</v>
      </c>
      <c r="B628" t="s">
        <v>575</v>
      </c>
    </row>
    <row r="629" spans="1:2" x14ac:dyDescent="0.2">
      <c r="A629">
        <v>85104</v>
      </c>
      <c r="B629" t="s">
        <v>576</v>
      </c>
    </row>
    <row r="630" spans="1:2" x14ac:dyDescent="0.2">
      <c r="A630">
        <v>85107</v>
      </c>
      <c r="B630" t="s">
        <v>577</v>
      </c>
    </row>
    <row r="631" spans="1:2" x14ac:dyDescent="0.2">
      <c r="A631">
        <v>85110</v>
      </c>
      <c r="B631" t="s">
        <v>578</v>
      </c>
    </row>
    <row r="632" spans="1:2" x14ac:dyDescent="0.2">
      <c r="A632">
        <v>85111</v>
      </c>
      <c r="B632" t="s">
        <v>579</v>
      </c>
    </row>
    <row r="633" spans="1:2" x14ac:dyDescent="0.2">
      <c r="A633">
        <v>85113</v>
      </c>
      <c r="B633" t="s">
        <v>580</v>
      </c>
    </row>
    <row r="634" spans="1:2" x14ac:dyDescent="0.2">
      <c r="A634">
        <v>85114</v>
      </c>
      <c r="B634" t="s">
        <v>581</v>
      </c>
    </row>
    <row r="635" spans="1:2" x14ac:dyDescent="0.2">
      <c r="A635">
        <v>85116</v>
      </c>
      <c r="B635" t="s">
        <v>582</v>
      </c>
    </row>
    <row r="636" spans="1:2" x14ac:dyDescent="0.2">
      <c r="A636">
        <v>85117</v>
      </c>
      <c r="B636" t="s">
        <v>583</v>
      </c>
    </row>
    <row r="637" spans="1:2" x14ac:dyDescent="0.2">
      <c r="A637">
        <v>85119</v>
      </c>
      <c r="B637" t="s">
        <v>584</v>
      </c>
    </row>
    <row r="638" spans="1:2" x14ac:dyDescent="0.2">
      <c r="A638">
        <v>85120</v>
      </c>
      <c r="B638" t="s">
        <v>585</v>
      </c>
    </row>
    <row r="639" spans="1:2" x14ac:dyDescent="0.2">
      <c r="A639">
        <v>85122</v>
      </c>
      <c r="B639" t="s">
        <v>586</v>
      </c>
    </row>
    <row r="640" spans="1:2" x14ac:dyDescent="0.2">
      <c r="A640">
        <v>85123</v>
      </c>
      <c r="B640" t="s">
        <v>587</v>
      </c>
    </row>
    <row r="641" spans="1:2" x14ac:dyDescent="0.2">
      <c r="A641">
        <v>85125</v>
      </c>
      <c r="B641" t="s">
        <v>588</v>
      </c>
    </row>
    <row r="642" spans="1:2" x14ac:dyDescent="0.2">
      <c r="A642">
        <v>85126</v>
      </c>
      <c r="B642" t="s">
        <v>589</v>
      </c>
    </row>
    <row r="643" spans="1:2" x14ac:dyDescent="0.2">
      <c r="A643">
        <v>85128</v>
      </c>
      <c r="B643" t="s">
        <v>590</v>
      </c>
    </row>
    <row r="644" spans="1:2" x14ac:dyDescent="0.2">
      <c r="A644">
        <v>85129</v>
      </c>
      <c r="B644" t="s">
        <v>591</v>
      </c>
    </row>
    <row r="645" spans="1:2" x14ac:dyDescent="0.2">
      <c r="A645">
        <v>85131</v>
      </c>
      <c r="B645" t="s">
        <v>592</v>
      </c>
    </row>
    <row r="646" spans="1:2" x14ac:dyDescent="0.2">
      <c r="A646">
        <v>85132</v>
      </c>
      <c r="B646" t="s">
        <v>593</v>
      </c>
    </row>
    <row r="647" spans="1:2" x14ac:dyDescent="0.2">
      <c r="A647">
        <v>85134</v>
      </c>
      <c r="B647" t="s">
        <v>572</v>
      </c>
    </row>
    <row r="648" spans="1:2" x14ac:dyDescent="0.2">
      <c r="A648">
        <v>85135</v>
      </c>
      <c r="B648" t="s">
        <v>594</v>
      </c>
    </row>
    <row r="649" spans="1:2" x14ac:dyDescent="0.2">
      <c r="A649">
        <v>85137</v>
      </c>
      <c r="B649" t="s">
        <v>595</v>
      </c>
    </row>
    <row r="650" spans="1:2" x14ac:dyDescent="0.2">
      <c r="A650">
        <v>85139</v>
      </c>
      <c r="B650" t="s">
        <v>596</v>
      </c>
    </row>
    <row r="651" spans="1:2" x14ac:dyDescent="0.2">
      <c r="A651">
        <v>85221</v>
      </c>
      <c r="B651" t="s">
        <v>597</v>
      </c>
    </row>
    <row r="652" spans="1:2" x14ac:dyDescent="0.2">
      <c r="A652">
        <v>85229</v>
      </c>
      <c r="B652" t="s">
        <v>598</v>
      </c>
    </row>
    <row r="653" spans="1:2" x14ac:dyDescent="0.2">
      <c r="A653">
        <v>85232</v>
      </c>
      <c r="B653" t="s">
        <v>599</v>
      </c>
    </row>
    <row r="654" spans="1:2" x14ac:dyDescent="0.2">
      <c r="A654">
        <v>85235</v>
      </c>
      <c r="B654" t="s">
        <v>600</v>
      </c>
    </row>
    <row r="655" spans="1:2" x14ac:dyDescent="0.2">
      <c r="A655">
        <v>85235</v>
      </c>
      <c r="B655" t="s">
        <v>601</v>
      </c>
    </row>
    <row r="656" spans="1:2" x14ac:dyDescent="0.2">
      <c r="A656">
        <v>85238</v>
      </c>
      <c r="B656" t="s">
        <v>602</v>
      </c>
    </row>
    <row r="657" spans="1:2" x14ac:dyDescent="0.2">
      <c r="A657">
        <v>85241</v>
      </c>
      <c r="B657" t="s">
        <v>603</v>
      </c>
    </row>
    <row r="658" spans="1:2" x14ac:dyDescent="0.2">
      <c r="A658">
        <v>85244</v>
      </c>
      <c r="B658" t="s">
        <v>604</v>
      </c>
    </row>
    <row r="659" spans="1:2" x14ac:dyDescent="0.2">
      <c r="A659">
        <v>85247</v>
      </c>
      <c r="B659" t="s">
        <v>605</v>
      </c>
    </row>
    <row r="660" spans="1:2" x14ac:dyDescent="0.2">
      <c r="A660">
        <v>85250</v>
      </c>
      <c r="B660" t="s">
        <v>606</v>
      </c>
    </row>
    <row r="661" spans="1:2" x14ac:dyDescent="0.2">
      <c r="A661">
        <v>85253</v>
      </c>
      <c r="B661" t="s">
        <v>607</v>
      </c>
    </row>
    <row r="662" spans="1:2" x14ac:dyDescent="0.2">
      <c r="A662">
        <v>85254</v>
      </c>
      <c r="B662" t="s">
        <v>608</v>
      </c>
    </row>
    <row r="663" spans="1:2" x14ac:dyDescent="0.2">
      <c r="A663">
        <v>85256</v>
      </c>
      <c r="B663" t="s">
        <v>609</v>
      </c>
    </row>
    <row r="664" spans="1:2" x14ac:dyDescent="0.2">
      <c r="A664">
        <v>85258</v>
      </c>
      <c r="B664" t="s">
        <v>610</v>
      </c>
    </row>
    <row r="665" spans="1:2" x14ac:dyDescent="0.2">
      <c r="A665">
        <v>85258</v>
      </c>
      <c r="B665" t="s">
        <v>608</v>
      </c>
    </row>
    <row r="666" spans="1:2" x14ac:dyDescent="0.2">
      <c r="A666">
        <v>85276</v>
      </c>
      <c r="B666" t="s">
        <v>611</v>
      </c>
    </row>
    <row r="667" spans="1:2" x14ac:dyDescent="0.2">
      <c r="A667">
        <v>85276</v>
      </c>
      <c r="B667" t="s">
        <v>612</v>
      </c>
    </row>
    <row r="668" spans="1:2" x14ac:dyDescent="0.2">
      <c r="A668">
        <v>85283</v>
      </c>
      <c r="B668" t="s">
        <v>613</v>
      </c>
    </row>
    <row r="669" spans="1:2" x14ac:dyDescent="0.2">
      <c r="A669">
        <v>85290</v>
      </c>
      <c r="B669" t="s">
        <v>614</v>
      </c>
    </row>
    <row r="670" spans="1:2" x14ac:dyDescent="0.2">
      <c r="A670">
        <v>85293</v>
      </c>
      <c r="B670" t="s">
        <v>615</v>
      </c>
    </row>
    <row r="671" spans="1:2" x14ac:dyDescent="0.2">
      <c r="A671">
        <v>85296</v>
      </c>
      <c r="B671" t="s">
        <v>616</v>
      </c>
    </row>
    <row r="672" spans="1:2" x14ac:dyDescent="0.2">
      <c r="A672">
        <v>85298</v>
      </c>
      <c r="B672" t="s">
        <v>617</v>
      </c>
    </row>
    <row r="673" spans="1:2" x14ac:dyDescent="0.2">
      <c r="A673">
        <v>85301</v>
      </c>
      <c r="B673" t="s">
        <v>618</v>
      </c>
    </row>
    <row r="674" spans="1:2" x14ac:dyDescent="0.2">
      <c r="A674">
        <v>85302</v>
      </c>
      <c r="B674" t="s">
        <v>619</v>
      </c>
    </row>
    <row r="675" spans="1:2" x14ac:dyDescent="0.2">
      <c r="A675">
        <v>85304</v>
      </c>
      <c r="B675" t="s">
        <v>620</v>
      </c>
    </row>
    <row r="676" spans="1:2" x14ac:dyDescent="0.2">
      <c r="A676">
        <v>85305</v>
      </c>
      <c r="B676" t="s">
        <v>621</v>
      </c>
    </row>
    <row r="677" spans="1:2" x14ac:dyDescent="0.2">
      <c r="A677">
        <v>85307</v>
      </c>
      <c r="B677" t="s">
        <v>622</v>
      </c>
    </row>
    <row r="678" spans="1:2" x14ac:dyDescent="0.2">
      <c r="A678">
        <v>85308</v>
      </c>
      <c r="B678" t="s">
        <v>612</v>
      </c>
    </row>
    <row r="679" spans="1:2" x14ac:dyDescent="0.2">
      <c r="A679">
        <v>85309</v>
      </c>
      <c r="B679" t="s">
        <v>623</v>
      </c>
    </row>
    <row r="680" spans="1:2" x14ac:dyDescent="0.2">
      <c r="A680">
        <v>85354</v>
      </c>
      <c r="B680" t="s">
        <v>624</v>
      </c>
    </row>
    <row r="681" spans="1:2" x14ac:dyDescent="0.2">
      <c r="A681">
        <v>85357</v>
      </c>
      <c r="B681" t="s">
        <v>624</v>
      </c>
    </row>
    <row r="682" spans="1:2" x14ac:dyDescent="0.2">
      <c r="A682">
        <v>85368</v>
      </c>
      <c r="B682" t="s">
        <v>625</v>
      </c>
    </row>
    <row r="683" spans="1:2" x14ac:dyDescent="0.2">
      <c r="A683">
        <v>85368</v>
      </c>
      <c r="B683" t="s">
        <v>625</v>
      </c>
    </row>
    <row r="684" spans="1:2" x14ac:dyDescent="0.2">
      <c r="A684">
        <v>85375</v>
      </c>
      <c r="B684" t="s">
        <v>626</v>
      </c>
    </row>
    <row r="685" spans="1:2" x14ac:dyDescent="0.2">
      <c r="A685">
        <v>85376</v>
      </c>
      <c r="B685" t="s">
        <v>626</v>
      </c>
    </row>
    <row r="686" spans="1:2" x14ac:dyDescent="0.2">
      <c r="A686">
        <v>85386</v>
      </c>
      <c r="B686" t="s">
        <v>627</v>
      </c>
    </row>
    <row r="687" spans="1:2" x14ac:dyDescent="0.2">
      <c r="A687">
        <v>85391</v>
      </c>
      <c r="B687" t="s">
        <v>628</v>
      </c>
    </row>
    <row r="688" spans="1:2" x14ac:dyDescent="0.2">
      <c r="A688">
        <v>85395</v>
      </c>
      <c r="B688" t="s">
        <v>629</v>
      </c>
    </row>
    <row r="689" spans="1:2" x14ac:dyDescent="0.2">
      <c r="A689">
        <v>85395</v>
      </c>
      <c r="B689" t="s">
        <v>630</v>
      </c>
    </row>
    <row r="690" spans="1:2" x14ac:dyDescent="0.2">
      <c r="A690">
        <v>85395</v>
      </c>
      <c r="B690" t="s">
        <v>631</v>
      </c>
    </row>
    <row r="691" spans="1:2" x14ac:dyDescent="0.2">
      <c r="A691">
        <v>85399</v>
      </c>
      <c r="B691" t="s">
        <v>632</v>
      </c>
    </row>
    <row r="692" spans="1:2" x14ac:dyDescent="0.2">
      <c r="A692">
        <v>85402</v>
      </c>
      <c r="B692" t="s">
        <v>633</v>
      </c>
    </row>
    <row r="693" spans="1:2" x14ac:dyDescent="0.2">
      <c r="A693">
        <v>85405</v>
      </c>
      <c r="B693" t="s">
        <v>631</v>
      </c>
    </row>
    <row r="694" spans="1:2" x14ac:dyDescent="0.2">
      <c r="A694">
        <v>85406</v>
      </c>
      <c r="B694" t="s">
        <v>634</v>
      </c>
    </row>
    <row r="695" spans="1:2" x14ac:dyDescent="0.2">
      <c r="A695">
        <v>85408</v>
      </c>
      <c r="B695" t="s">
        <v>635</v>
      </c>
    </row>
    <row r="696" spans="1:2" x14ac:dyDescent="0.2">
      <c r="A696">
        <v>85410</v>
      </c>
      <c r="B696" t="s">
        <v>636</v>
      </c>
    </row>
    <row r="697" spans="1:2" x14ac:dyDescent="0.2">
      <c r="A697">
        <v>85411</v>
      </c>
      <c r="B697" t="s">
        <v>637</v>
      </c>
    </row>
    <row r="698" spans="1:2" x14ac:dyDescent="0.2">
      <c r="A698">
        <v>85413</v>
      </c>
      <c r="B698" t="s">
        <v>638</v>
      </c>
    </row>
    <row r="699" spans="1:2" x14ac:dyDescent="0.2">
      <c r="A699">
        <v>85414</v>
      </c>
      <c r="B699" t="s">
        <v>639</v>
      </c>
    </row>
    <row r="700" spans="1:2" x14ac:dyDescent="0.2">
      <c r="A700">
        <v>85416</v>
      </c>
      <c r="B700" t="s">
        <v>640</v>
      </c>
    </row>
    <row r="701" spans="1:2" x14ac:dyDescent="0.2">
      <c r="A701">
        <v>85417</v>
      </c>
      <c r="B701" t="s">
        <v>641</v>
      </c>
    </row>
    <row r="702" spans="1:2" x14ac:dyDescent="0.2">
      <c r="A702">
        <v>85419</v>
      </c>
      <c r="B702" t="s">
        <v>642</v>
      </c>
    </row>
    <row r="703" spans="1:2" x14ac:dyDescent="0.2">
      <c r="A703">
        <v>85435</v>
      </c>
      <c r="B703" t="s">
        <v>643</v>
      </c>
    </row>
    <row r="704" spans="1:2" x14ac:dyDescent="0.2">
      <c r="A704">
        <v>85445</v>
      </c>
      <c r="B704" t="s">
        <v>644</v>
      </c>
    </row>
    <row r="705" spans="1:2" x14ac:dyDescent="0.2">
      <c r="A705">
        <v>85447</v>
      </c>
      <c r="B705" t="s">
        <v>645</v>
      </c>
    </row>
    <row r="706" spans="1:2" x14ac:dyDescent="0.2">
      <c r="A706">
        <v>85452</v>
      </c>
      <c r="B706" t="s">
        <v>646</v>
      </c>
    </row>
    <row r="707" spans="1:2" x14ac:dyDescent="0.2">
      <c r="A707">
        <v>85456</v>
      </c>
      <c r="B707" t="s">
        <v>647</v>
      </c>
    </row>
    <row r="708" spans="1:2" x14ac:dyDescent="0.2">
      <c r="A708">
        <v>85457</v>
      </c>
      <c r="B708" t="s">
        <v>648</v>
      </c>
    </row>
    <row r="709" spans="1:2" x14ac:dyDescent="0.2">
      <c r="A709">
        <v>85459</v>
      </c>
      <c r="B709" t="s">
        <v>649</v>
      </c>
    </row>
    <row r="710" spans="1:2" x14ac:dyDescent="0.2">
      <c r="A710">
        <v>85461</v>
      </c>
      <c r="B710" t="s">
        <v>650</v>
      </c>
    </row>
    <row r="711" spans="1:2" x14ac:dyDescent="0.2">
      <c r="A711">
        <v>85462</v>
      </c>
      <c r="B711" t="s">
        <v>651</v>
      </c>
    </row>
    <row r="712" spans="1:2" x14ac:dyDescent="0.2">
      <c r="A712">
        <v>85464</v>
      </c>
      <c r="B712" t="s">
        <v>652</v>
      </c>
    </row>
    <row r="713" spans="1:2" x14ac:dyDescent="0.2">
      <c r="A713">
        <v>85465</v>
      </c>
      <c r="B713" t="s">
        <v>653</v>
      </c>
    </row>
    <row r="714" spans="1:2" x14ac:dyDescent="0.2">
      <c r="A714">
        <v>85467</v>
      </c>
      <c r="B714" t="s">
        <v>654</v>
      </c>
    </row>
    <row r="715" spans="1:2" x14ac:dyDescent="0.2">
      <c r="A715">
        <v>85469</v>
      </c>
      <c r="B715" t="s">
        <v>655</v>
      </c>
    </row>
    <row r="716" spans="1:2" x14ac:dyDescent="0.2">
      <c r="A716">
        <v>85521</v>
      </c>
      <c r="B716" t="s">
        <v>656</v>
      </c>
    </row>
    <row r="717" spans="1:2" x14ac:dyDescent="0.2">
      <c r="A717">
        <v>85521</v>
      </c>
      <c r="B717" t="s">
        <v>657</v>
      </c>
    </row>
    <row r="718" spans="1:2" x14ac:dyDescent="0.2">
      <c r="A718">
        <v>85540</v>
      </c>
      <c r="B718" t="s">
        <v>658</v>
      </c>
    </row>
    <row r="719" spans="1:2" x14ac:dyDescent="0.2">
      <c r="A719">
        <v>85551</v>
      </c>
      <c r="B719" t="s">
        <v>659</v>
      </c>
    </row>
    <row r="720" spans="1:2" x14ac:dyDescent="0.2">
      <c r="A720">
        <v>85560</v>
      </c>
      <c r="B720" t="s">
        <v>660</v>
      </c>
    </row>
    <row r="721" spans="1:2" x14ac:dyDescent="0.2">
      <c r="A721">
        <v>85567</v>
      </c>
      <c r="B721" t="s">
        <v>661</v>
      </c>
    </row>
    <row r="722" spans="1:2" x14ac:dyDescent="0.2">
      <c r="A722">
        <v>85567</v>
      </c>
      <c r="B722" t="s">
        <v>662</v>
      </c>
    </row>
    <row r="723" spans="1:2" x14ac:dyDescent="0.2">
      <c r="A723">
        <v>85570</v>
      </c>
      <c r="B723" t="s">
        <v>663</v>
      </c>
    </row>
    <row r="724" spans="1:2" x14ac:dyDescent="0.2">
      <c r="A724">
        <v>85570</v>
      </c>
      <c r="B724" t="s">
        <v>664</v>
      </c>
    </row>
    <row r="725" spans="1:2" x14ac:dyDescent="0.2">
      <c r="A725">
        <v>85579</v>
      </c>
      <c r="B725" t="s">
        <v>665</v>
      </c>
    </row>
    <row r="726" spans="1:2" x14ac:dyDescent="0.2">
      <c r="A726">
        <v>85586</v>
      </c>
      <c r="B726" t="s">
        <v>666</v>
      </c>
    </row>
    <row r="727" spans="1:2" x14ac:dyDescent="0.2">
      <c r="A727">
        <v>85591</v>
      </c>
      <c r="B727" t="s">
        <v>667</v>
      </c>
    </row>
    <row r="728" spans="1:2" x14ac:dyDescent="0.2">
      <c r="A728">
        <v>85604</v>
      </c>
      <c r="B728" t="s">
        <v>668</v>
      </c>
    </row>
    <row r="729" spans="1:2" x14ac:dyDescent="0.2">
      <c r="A729">
        <v>85609</v>
      </c>
      <c r="B729" t="s">
        <v>669</v>
      </c>
    </row>
    <row r="730" spans="1:2" x14ac:dyDescent="0.2">
      <c r="A730">
        <v>85614</v>
      </c>
      <c r="B730" t="s">
        <v>670</v>
      </c>
    </row>
    <row r="731" spans="1:2" x14ac:dyDescent="0.2">
      <c r="A731">
        <v>85617</v>
      </c>
      <c r="B731" t="s">
        <v>671</v>
      </c>
    </row>
    <row r="732" spans="1:2" x14ac:dyDescent="0.2">
      <c r="A732">
        <v>85622</v>
      </c>
      <c r="B732" t="s">
        <v>672</v>
      </c>
    </row>
    <row r="733" spans="1:2" x14ac:dyDescent="0.2">
      <c r="A733">
        <v>85625</v>
      </c>
      <c r="B733" t="s">
        <v>673</v>
      </c>
    </row>
    <row r="734" spans="1:2" x14ac:dyDescent="0.2">
      <c r="A734">
        <v>85625</v>
      </c>
      <c r="B734" t="s">
        <v>674</v>
      </c>
    </row>
    <row r="735" spans="1:2" x14ac:dyDescent="0.2">
      <c r="A735">
        <v>85630</v>
      </c>
      <c r="B735" t="s">
        <v>675</v>
      </c>
    </row>
    <row r="736" spans="1:2" x14ac:dyDescent="0.2">
      <c r="A736">
        <v>85635</v>
      </c>
      <c r="B736" t="s">
        <v>676</v>
      </c>
    </row>
    <row r="737" spans="1:2" x14ac:dyDescent="0.2">
      <c r="A737">
        <v>85640</v>
      </c>
      <c r="B737" t="s">
        <v>677</v>
      </c>
    </row>
    <row r="738" spans="1:2" x14ac:dyDescent="0.2">
      <c r="A738">
        <v>85643</v>
      </c>
      <c r="B738" t="s">
        <v>678</v>
      </c>
    </row>
    <row r="739" spans="1:2" x14ac:dyDescent="0.2">
      <c r="A739">
        <v>85646</v>
      </c>
      <c r="B739" t="s">
        <v>679</v>
      </c>
    </row>
    <row r="740" spans="1:2" x14ac:dyDescent="0.2">
      <c r="A740">
        <v>85646</v>
      </c>
      <c r="B740" t="s">
        <v>667</v>
      </c>
    </row>
    <row r="741" spans="1:2" x14ac:dyDescent="0.2">
      <c r="A741">
        <v>85649</v>
      </c>
      <c r="B741" t="s">
        <v>680</v>
      </c>
    </row>
    <row r="742" spans="1:2" x14ac:dyDescent="0.2">
      <c r="A742">
        <v>85652</v>
      </c>
      <c r="B742" t="s">
        <v>681</v>
      </c>
    </row>
    <row r="743" spans="1:2" x14ac:dyDescent="0.2">
      <c r="A743">
        <v>85653</v>
      </c>
      <c r="B743" t="s">
        <v>682</v>
      </c>
    </row>
    <row r="744" spans="1:2" x14ac:dyDescent="0.2">
      <c r="A744">
        <v>85656</v>
      </c>
      <c r="B744" t="s">
        <v>683</v>
      </c>
    </row>
    <row r="745" spans="1:2" x14ac:dyDescent="0.2">
      <c r="A745">
        <v>85658</v>
      </c>
      <c r="B745" t="s">
        <v>684</v>
      </c>
    </row>
    <row r="746" spans="1:2" x14ac:dyDescent="0.2">
      <c r="A746">
        <v>85659</v>
      </c>
      <c r="B746" t="s">
        <v>685</v>
      </c>
    </row>
    <row r="747" spans="1:2" x14ac:dyDescent="0.2">
      <c r="A747">
        <v>85661</v>
      </c>
      <c r="B747" t="s">
        <v>686</v>
      </c>
    </row>
    <row r="748" spans="1:2" x14ac:dyDescent="0.2">
      <c r="A748">
        <v>85663</v>
      </c>
      <c r="B748" t="s">
        <v>657</v>
      </c>
    </row>
    <row r="749" spans="1:2" x14ac:dyDescent="0.2">
      <c r="A749">
        <v>85664</v>
      </c>
      <c r="B749" t="s">
        <v>687</v>
      </c>
    </row>
    <row r="750" spans="1:2" x14ac:dyDescent="0.2">
      <c r="A750">
        <v>85665</v>
      </c>
      <c r="B750" t="s">
        <v>688</v>
      </c>
    </row>
    <row r="751" spans="1:2" x14ac:dyDescent="0.2">
      <c r="A751">
        <v>85667</v>
      </c>
      <c r="B751" t="s">
        <v>689</v>
      </c>
    </row>
    <row r="752" spans="1:2" x14ac:dyDescent="0.2">
      <c r="A752">
        <v>85669</v>
      </c>
      <c r="B752" t="s">
        <v>690</v>
      </c>
    </row>
    <row r="753" spans="1:2" x14ac:dyDescent="0.2">
      <c r="A753">
        <v>85716</v>
      </c>
      <c r="B753" t="s">
        <v>691</v>
      </c>
    </row>
    <row r="754" spans="1:2" x14ac:dyDescent="0.2">
      <c r="A754">
        <v>85737</v>
      </c>
      <c r="B754" t="s">
        <v>692</v>
      </c>
    </row>
    <row r="755" spans="1:2" x14ac:dyDescent="0.2">
      <c r="A755">
        <v>85748</v>
      </c>
      <c r="B755" t="s">
        <v>693</v>
      </c>
    </row>
    <row r="756" spans="1:2" x14ac:dyDescent="0.2">
      <c r="A756">
        <v>85757</v>
      </c>
      <c r="B756" t="s">
        <v>694</v>
      </c>
    </row>
    <row r="757" spans="1:2" x14ac:dyDescent="0.2">
      <c r="A757">
        <v>85764</v>
      </c>
      <c r="B757" t="s">
        <v>695</v>
      </c>
    </row>
    <row r="758" spans="1:2" x14ac:dyDescent="0.2">
      <c r="A758">
        <v>85765</v>
      </c>
      <c r="B758" t="s">
        <v>603</v>
      </c>
    </row>
    <row r="759" spans="1:2" x14ac:dyDescent="0.2">
      <c r="A759">
        <v>85774</v>
      </c>
      <c r="B759" t="s">
        <v>696</v>
      </c>
    </row>
    <row r="760" spans="1:2" x14ac:dyDescent="0.2">
      <c r="A760">
        <v>85777</v>
      </c>
      <c r="B760" t="s">
        <v>697</v>
      </c>
    </row>
    <row r="761" spans="1:2" x14ac:dyDescent="0.2">
      <c r="A761">
        <v>85778</v>
      </c>
      <c r="B761" t="s">
        <v>698</v>
      </c>
    </row>
    <row r="762" spans="1:2" x14ac:dyDescent="0.2">
      <c r="A762">
        <v>86150</v>
      </c>
      <c r="B762" t="s">
        <v>699</v>
      </c>
    </row>
    <row r="763" spans="1:2" x14ac:dyDescent="0.2">
      <c r="A763">
        <v>86152</v>
      </c>
      <c r="B763" t="s">
        <v>699</v>
      </c>
    </row>
    <row r="764" spans="1:2" x14ac:dyDescent="0.2">
      <c r="A764">
        <v>86153</v>
      </c>
      <c r="B764" t="s">
        <v>699</v>
      </c>
    </row>
    <row r="765" spans="1:2" x14ac:dyDescent="0.2">
      <c r="A765">
        <v>86154</v>
      </c>
      <c r="B765" t="s">
        <v>700</v>
      </c>
    </row>
    <row r="766" spans="1:2" x14ac:dyDescent="0.2">
      <c r="A766">
        <v>86156</v>
      </c>
      <c r="B766" t="s">
        <v>701</v>
      </c>
    </row>
    <row r="767" spans="1:2" x14ac:dyDescent="0.2">
      <c r="A767">
        <v>86156</v>
      </c>
      <c r="B767" t="s">
        <v>702</v>
      </c>
    </row>
    <row r="768" spans="1:2" x14ac:dyDescent="0.2">
      <c r="A768">
        <v>86156</v>
      </c>
      <c r="B768" t="s">
        <v>700</v>
      </c>
    </row>
    <row r="769" spans="1:2" x14ac:dyDescent="0.2">
      <c r="A769">
        <v>86156</v>
      </c>
      <c r="B769" t="s">
        <v>703</v>
      </c>
    </row>
    <row r="770" spans="1:2" x14ac:dyDescent="0.2">
      <c r="A770">
        <v>86157</v>
      </c>
      <c r="B770" t="s">
        <v>702</v>
      </c>
    </row>
    <row r="771" spans="1:2" x14ac:dyDescent="0.2">
      <c r="A771">
        <v>86157</v>
      </c>
      <c r="B771" t="s">
        <v>703</v>
      </c>
    </row>
    <row r="772" spans="1:2" x14ac:dyDescent="0.2">
      <c r="A772">
        <v>86159</v>
      </c>
      <c r="B772" t="s">
        <v>704</v>
      </c>
    </row>
    <row r="773" spans="1:2" x14ac:dyDescent="0.2">
      <c r="A773">
        <v>86159</v>
      </c>
      <c r="B773" t="s">
        <v>705</v>
      </c>
    </row>
    <row r="774" spans="1:2" x14ac:dyDescent="0.2">
      <c r="A774">
        <v>86159</v>
      </c>
      <c r="B774" t="s">
        <v>699</v>
      </c>
    </row>
    <row r="775" spans="1:2" x14ac:dyDescent="0.2">
      <c r="A775">
        <v>86159</v>
      </c>
      <c r="B775" t="s">
        <v>706</v>
      </c>
    </row>
    <row r="776" spans="1:2" x14ac:dyDescent="0.2">
      <c r="A776">
        <v>86161</v>
      </c>
      <c r="B776" t="s">
        <v>705</v>
      </c>
    </row>
    <row r="777" spans="1:2" x14ac:dyDescent="0.2">
      <c r="A777">
        <v>86161</v>
      </c>
      <c r="B777" t="s">
        <v>699</v>
      </c>
    </row>
    <row r="778" spans="1:2" x14ac:dyDescent="0.2">
      <c r="A778">
        <v>86161</v>
      </c>
      <c r="B778" t="s">
        <v>707</v>
      </c>
    </row>
    <row r="779" spans="1:2" x14ac:dyDescent="0.2">
      <c r="A779">
        <v>86161</v>
      </c>
      <c r="B779" t="s">
        <v>706</v>
      </c>
    </row>
    <row r="780" spans="1:2" x14ac:dyDescent="0.2">
      <c r="A780">
        <v>86163</v>
      </c>
      <c r="B780" t="s">
        <v>708</v>
      </c>
    </row>
    <row r="781" spans="1:2" x14ac:dyDescent="0.2">
      <c r="A781">
        <v>86165</v>
      </c>
      <c r="B781" t="s">
        <v>709</v>
      </c>
    </row>
    <row r="782" spans="1:2" x14ac:dyDescent="0.2">
      <c r="A782">
        <v>86167</v>
      </c>
      <c r="B782" t="s">
        <v>709</v>
      </c>
    </row>
    <row r="783" spans="1:2" x14ac:dyDescent="0.2">
      <c r="A783">
        <v>86169</v>
      </c>
      <c r="B783" t="s">
        <v>710</v>
      </c>
    </row>
    <row r="784" spans="1:2" x14ac:dyDescent="0.2">
      <c r="A784">
        <v>86169</v>
      </c>
      <c r="B784" t="s">
        <v>711</v>
      </c>
    </row>
    <row r="785" spans="1:2" x14ac:dyDescent="0.2">
      <c r="A785">
        <v>86169</v>
      </c>
      <c r="B785" t="s">
        <v>709</v>
      </c>
    </row>
    <row r="786" spans="1:2" x14ac:dyDescent="0.2">
      <c r="A786">
        <v>86179</v>
      </c>
      <c r="B786" t="s">
        <v>712</v>
      </c>
    </row>
    <row r="787" spans="1:2" x14ac:dyDescent="0.2">
      <c r="A787">
        <v>86199</v>
      </c>
      <c r="B787" t="s">
        <v>713</v>
      </c>
    </row>
    <row r="788" spans="1:2" x14ac:dyDescent="0.2">
      <c r="A788">
        <v>86199</v>
      </c>
      <c r="B788" t="s">
        <v>714</v>
      </c>
    </row>
    <row r="789" spans="1:2" x14ac:dyDescent="0.2">
      <c r="A789">
        <v>86199</v>
      </c>
      <c r="B789" t="s">
        <v>712</v>
      </c>
    </row>
    <row r="790" spans="1:2" x14ac:dyDescent="0.2">
      <c r="A790">
        <v>86199</v>
      </c>
      <c r="B790" t="s">
        <v>715</v>
      </c>
    </row>
    <row r="791" spans="1:2" x14ac:dyDescent="0.2">
      <c r="A791">
        <v>86316</v>
      </c>
      <c r="B791" t="s">
        <v>716</v>
      </c>
    </row>
    <row r="792" spans="1:2" x14ac:dyDescent="0.2">
      <c r="A792">
        <v>86343</v>
      </c>
      <c r="B792" t="s">
        <v>717</v>
      </c>
    </row>
    <row r="793" spans="1:2" x14ac:dyDescent="0.2">
      <c r="A793">
        <v>86356</v>
      </c>
      <c r="B793" t="s">
        <v>718</v>
      </c>
    </row>
    <row r="794" spans="1:2" x14ac:dyDescent="0.2">
      <c r="A794">
        <v>86368</v>
      </c>
      <c r="B794" t="s">
        <v>719</v>
      </c>
    </row>
    <row r="795" spans="1:2" x14ac:dyDescent="0.2">
      <c r="A795">
        <v>86381</v>
      </c>
      <c r="B795" t="s">
        <v>720</v>
      </c>
    </row>
    <row r="796" spans="1:2" x14ac:dyDescent="0.2">
      <c r="A796">
        <v>86391</v>
      </c>
      <c r="B796" t="s">
        <v>721</v>
      </c>
    </row>
    <row r="797" spans="1:2" x14ac:dyDescent="0.2">
      <c r="A797">
        <v>86399</v>
      </c>
      <c r="B797" t="s">
        <v>722</v>
      </c>
    </row>
    <row r="798" spans="1:2" x14ac:dyDescent="0.2">
      <c r="A798">
        <v>86405</v>
      </c>
      <c r="B798" t="s">
        <v>723</v>
      </c>
    </row>
    <row r="799" spans="1:2" x14ac:dyDescent="0.2">
      <c r="A799">
        <v>86415</v>
      </c>
      <c r="B799" t="s">
        <v>724</v>
      </c>
    </row>
    <row r="800" spans="1:2" x14ac:dyDescent="0.2">
      <c r="A800">
        <v>86420</v>
      </c>
      <c r="B800" t="s">
        <v>725</v>
      </c>
    </row>
    <row r="801" spans="1:2" x14ac:dyDescent="0.2">
      <c r="A801">
        <v>86424</v>
      </c>
      <c r="B801" t="s">
        <v>726</v>
      </c>
    </row>
    <row r="802" spans="1:2" x14ac:dyDescent="0.2">
      <c r="A802">
        <v>86438</v>
      </c>
      <c r="B802" t="s">
        <v>727</v>
      </c>
    </row>
    <row r="803" spans="1:2" x14ac:dyDescent="0.2">
      <c r="A803">
        <v>86441</v>
      </c>
      <c r="B803" t="s">
        <v>728</v>
      </c>
    </row>
    <row r="804" spans="1:2" x14ac:dyDescent="0.2">
      <c r="A804">
        <v>86444</v>
      </c>
      <c r="B804" t="s">
        <v>729</v>
      </c>
    </row>
    <row r="805" spans="1:2" x14ac:dyDescent="0.2">
      <c r="A805">
        <v>86447</v>
      </c>
      <c r="B805" t="s">
        <v>730</v>
      </c>
    </row>
    <row r="806" spans="1:2" x14ac:dyDescent="0.2">
      <c r="A806">
        <v>86447</v>
      </c>
      <c r="B806" t="s">
        <v>731</v>
      </c>
    </row>
    <row r="807" spans="1:2" x14ac:dyDescent="0.2">
      <c r="A807">
        <v>86450</v>
      </c>
      <c r="B807" t="s">
        <v>732</v>
      </c>
    </row>
    <row r="808" spans="1:2" x14ac:dyDescent="0.2">
      <c r="A808">
        <v>86453</v>
      </c>
      <c r="B808" t="s">
        <v>733</v>
      </c>
    </row>
    <row r="809" spans="1:2" x14ac:dyDescent="0.2">
      <c r="A809">
        <v>86456</v>
      </c>
      <c r="B809" t="s">
        <v>734</v>
      </c>
    </row>
    <row r="810" spans="1:2" x14ac:dyDescent="0.2">
      <c r="A810">
        <v>86459</v>
      </c>
      <c r="B810" t="s">
        <v>735</v>
      </c>
    </row>
    <row r="811" spans="1:2" x14ac:dyDescent="0.2">
      <c r="A811">
        <v>86462</v>
      </c>
      <c r="B811" t="s">
        <v>736</v>
      </c>
    </row>
    <row r="812" spans="1:2" x14ac:dyDescent="0.2">
      <c r="A812">
        <v>86465</v>
      </c>
      <c r="B812" t="s">
        <v>737</v>
      </c>
    </row>
    <row r="813" spans="1:2" x14ac:dyDescent="0.2">
      <c r="A813">
        <v>86465</v>
      </c>
      <c r="B813" t="s">
        <v>738</v>
      </c>
    </row>
    <row r="814" spans="1:2" x14ac:dyDescent="0.2">
      <c r="A814">
        <v>86470</v>
      </c>
      <c r="B814" t="s">
        <v>739</v>
      </c>
    </row>
    <row r="815" spans="1:2" x14ac:dyDescent="0.2">
      <c r="A815">
        <v>86473</v>
      </c>
      <c r="B815" t="s">
        <v>740</v>
      </c>
    </row>
    <row r="816" spans="1:2" x14ac:dyDescent="0.2">
      <c r="A816">
        <v>86476</v>
      </c>
      <c r="B816" t="s">
        <v>741</v>
      </c>
    </row>
    <row r="817" spans="1:2" x14ac:dyDescent="0.2">
      <c r="A817">
        <v>86477</v>
      </c>
      <c r="B817" t="s">
        <v>742</v>
      </c>
    </row>
    <row r="818" spans="1:2" x14ac:dyDescent="0.2">
      <c r="A818">
        <v>86479</v>
      </c>
      <c r="B818" t="s">
        <v>743</v>
      </c>
    </row>
    <row r="819" spans="1:2" x14ac:dyDescent="0.2">
      <c r="A819">
        <v>86480</v>
      </c>
      <c r="B819" t="s">
        <v>744</v>
      </c>
    </row>
    <row r="820" spans="1:2" x14ac:dyDescent="0.2">
      <c r="A820">
        <v>86480</v>
      </c>
      <c r="B820" t="s">
        <v>745</v>
      </c>
    </row>
    <row r="821" spans="1:2" x14ac:dyDescent="0.2">
      <c r="A821">
        <v>86482</v>
      </c>
      <c r="B821" t="s">
        <v>746</v>
      </c>
    </row>
    <row r="822" spans="1:2" x14ac:dyDescent="0.2">
      <c r="A822">
        <v>86483</v>
      </c>
      <c r="B822" t="s">
        <v>747</v>
      </c>
    </row>
    <row r="823" spans="1:2" x14ac:dyDescent="0.2">
      <c r="A823">
        <v>86485</v>
      </c>
      <c r="B823" t="s">
        <v>748</v>
      </c>
    </row>
    <row r="824" spans="1:2" x14ac:dyDescent="0.2">
      <c r="A824">
        <v>86486</v>
      </c>
      <c r="B824" t="s">
        <v>749</v>
      </c>
    </row>
    <row r="825" spans="1:2" x14ac:dyDescent="0.2">
      <c r="A825">
        <v>86488</v>
      </c>
      <c r="B825" t="s">
        <v>750</v>
      </c>
    </row>
    <row r="826" spans="1:2" x14ac:dyDescent="0.2">
      <c r="A826">
        <v>86489</v>
      </c>
      <c r="B826" t="s">
        <v>751</v>
      </c>
    </row>
    <row r="827" spans="1:2" x14ac:dyDescent="0.2">
      <c r="A827">
        <v>86491</v>
      </c>
      <c r="B827" t="s">
        <v>752</v>
      </c>
    </row>
    <row r="828" spans="1:2" x14ac:dyDescent="0.2">
      <c r="A828">
        <v>86492</v>
      </c>
      <c r="B828" t="s">
        <v>753</v>
      </c>
    </row>
    <row r="829" spans="1:2" x14ac:dyDescent="0.2">
      <c r="A829">
        <v>86494</v>
      </c>
      <c r="B829" t="s">
        <v>754</v>
      </c>
    </row>
    <row r="830" spans="1:2" x14ac:dyDescent="0.2">
      <c r="A830">
        <v>86495</v>
      </c>
      <c r="B830" t="s">
        <v>755</v>
      </c>
    </row>
    <row r="831" spans="1:2" x14ac:dyDescent="0.2">
      <c r="A831">
        <v>86497</v>
      </c>
      <c r="B831" t="s">
        <v>756</v>
      </c>
    </row>
    <row r="832" spans="1:2" x14ac:dyDescent="0.2">
      <c r="A832">
        <v>86498</v>
      </c>
      <c r="B832" t="s">
        <v>757</v>
      </c>
    </row>
    <row r="833" spans="1:2" x14ac:dyDescent="0.2">
      <c r="A833">
        <v>86500</v>
      </c>
      <c r="B833" t="s">
        <v>758</v>
      </c>
    </row>
    <row r="834" spans="1:2" x14ac:dyDescent="0.2">
      <c r="A834">
        <v>86502</v>
      </c>
      <c r="B834" t="s">
        <v>759</v>
      </c>
    </row>
    <row r="835" spans="1:2" x14ac:dyDescent="0.2">
      <c r="A835">
        <v>86504</v>
      </c>
      <c r="B835" t="s">
        <v>760</v>
      </c>
    </row>
    <row r="836" spans="1:2" x14ac:dyDescent="0.2">
      <c r="A836">
        <v>86505</v>
      </c>
      <c r="B836" t="s">
        <v>761</v>
      </c>
    </row>
    <row r="837" spans="1:2" x14ac:dyDescent="0.2">
      <c r="A837">
        <v>86507</v>
      </c>
      <c r="B837" t="s">
        <v>762</v>
      </c>
    </row>
    <row r="838" spans="1:2" x14ac:dyDescent="0.2">
      <c r="A838">
        <v>86507</v>
      </c>
      <c r="B838" t="s">
        <v>763</v>
      </c>
    </row>
    <row r="839" spans="1:2" x14ac:dyDescent="0.2">
      <c r="A839">
        <v>86508</v>
      </c>
      <c r="B839" t="s">
        <v>764</v>
      </c>
    </row>
    <row r="840" spans="1:2" x14ac:dyDescent="0.2">
      <c r="A840">
        <v>86510</v>
      </c>
      <c r="B840" t="s">
        <v>765</v>
      </c>
    </row>
    <row r="841" spans="1:2" x14ac:dyDescent="0.2">
      <c r="A841">
        <v>86511</v>
      </c>
      <c r="B841" t="s">
        <v>766</v>
      </c>
    </row>
    <row r="842" spans="1:2" x14ac:dyDescent="0.2">
      <c r="A842">
        <v>86513</v>
      </c>
      <c r="B842" t="s">
        <v>767</v>
      </c>
    </row>
    <row r="843" spans="1:2" x14ac:dyDescent="0.2">
      <c r="A843">
        <v>86514</v>
      </c>
      <c r="B843" t="s">
        <v>768</v>
      </c>
    </row>
    <row r="844" spans="1:2" x14ac:dyDescent="0.2">
      <c r="A844">
        <v>86517</v>
      </c>
      <c r="B844" t="s">
        <v>769</v>
      </c>
    </row>
    <row r="845" spans="1:2" x14ac:dyDescent="0.2">
      <c r="A845">
        <v>86519</v>
      </c>
      <c r="B845" t="s">
        <v>770</v>
      </c>
    </row>
    <row r="846" spans="1:2" x14ac:dyDescent="0.2">
      <c r="A846">
        <v>86529</v>
      </c>
      <c r="B846" t="s">
        <v>771</v>
      </c>
    </row>
    <row r="847" spans="1:2" x14ac:dyDescent="0.2">
      <c r="A847">
        <v>86551</v>
      </c>
      <c r="B847" t="s">
        <v>772</v>
      </c>
    </row>
    <row r="848" spans="1:2" x14ac:dyDescent="0.2">
      <c r="A848">
        <v>86554</v>
      </c>
      <c r="B848" t="s">
        <v>773</v>
      </c>
    </row>
    <row r="849" spans="1:2" x14ac:dyDescent="0.2">
      <c r="A849">
        <v>86556</v>
      </c>
      <c r="B849" t="s">
        <v>774</v>
      </c>
    </row>
    <row r="850" spans="1:2" x14ac:dyDescent="0.2">
      <c r="A850">
        <v>86558</v>
      </c>
      <c r="B850" t="s">
        <v>775</v>
      </c>
    </row>
    <row r="851" spans="1:2" x14ac:dyDescent="0.2">
      <c r="A851">
        <v>86559</v>
      </c>
      <c r="B851" t="s">
        <v>776</v>
      </c>
    </row>
    <row r="852" spans="1:2" x14ac:dyDescent="0.2">
      <c r="A852">
        <v>86561</v>
      </c>
      <c r="B852" t="s">
        <v>777</v>
      </c>
    </row>
    <row r="853" spans="1:2" x14ac:dyDescent="0.2">
      <c r="A853">
        <v>86562</v>
      </c>
      <c r="B853" t="s">
        <v>778</v>
      </c>
    </row>
    <row r="854" spans="1:2" x14ac:dyDescent="0.2">
      <c r="A854">
        <v>86564</v>
      </c>
      <c r="B854" t="s">
        <v>779</v>
      </c>
    </row>
    <row r="855" spans="1:2" x14ac:dyDescent="0.2">
      <c r="A855">
        <v>86565</v>
      </c>
      <c r="B855" t="s">
        <v>780</v>
      </c>
    </row>
    <row r="856" spans="1:2" x14ac:dyDescent="0.2">
      <c r="A856">
        <v>86567</v>
      </c>
      <c r="B856" t="s">
        <v>781</v>
      </c>
    </row>
    <row r="857" spans="1:2" x14ac:dyDescent="0.2">
      <c r="A857">
        <v>86568</v>
      </c>
      <c r="B857" t="s">
        <v>782</v>
      </c>
    </row>
    <row r="858" spans="1:2" x14ac:dyDescent="0.2">
      <c r="A858">
        <v>86570</v>
      </c>
      <c r="B858" t="s">
        <v>783</v>
      </c>
    </row>
    <row r="859" spans="1:2" x14ac:dyDescent="0.2">
      <c r="A859">
        <v>86571</v>
      </c>
      <c r="B859" t="s">
        <v>784</v>
      </c>
    </row>
    <row r="860" spans="1:2" x14ac:dyDescent="0.2">
      <c r="A860">
        <v>86573</v>
      </c>
      <c r="B860" t="s">
        <v>785</v>
      </c>
    </row>
    <row r="861" spans="1:2" x14ac:dyDescent="0.2">
      <c r="A861">
        <v>86574</v>
      </c>
      <c r="B861" t="s">
        <v>786</v>
      </c>
    </row>
    <row r="862" spans="1:2" x14ac:dyDescent="0.2">
      <c r="A862">
        <v>86576</v>
      </c>
      <c r="B862" t="s">
        <v>787</v>
      </c>
    </row>
    <row r="863" spans="1:2" x14ac:dyDescent="0.2">
      <c r="A863">
        <v>86577</v>
      </c>
      <c r="B863" t="s">
        <v>788</v>
      </c>
    </row>
    <row r="864" spans="1:2" x14ac:dyDescent="0.2">
      <c r="A864">
        <v>86579</v>
      </c>
      <c r="B864" t="s">
        <v>789</v>
      </c>
    </row>
    <row r="865" spans="1:2" x14ac:dyDescent="0.2">
      <c r="A865">
        <v>86609</v>
      </c>
      <c r="B865" t="s">
        <v>790</v>
      </c>
    </row>
    <row r="866" spans="1:2" x14ac:dyDescent="0.2">
      <c r="A866">
        <v>86633</v>
      </c>
      <c r="B866" t="s">
        <v>791</v>
      </c>
    </row>
    <row r="867" spans="1:2" x14ac:dyDescent="0.2">
      <c r="A867">
        <v>86637</v>
      </c>
      <c r="B867" t="s">
        <v>792</v>
      </c>
    </row>
    <row r="868" spans="1:2" x14ac:dyDescent="0.2">
      <c r="A868">
        <v>86637</v>
      </c>
      <c r="B868" t="s">
        <v>793</v>
      </c>
    </row>
    <row r="869" spans="1:2" x14ac:dyDescent="0.2">
      <c r="A869">
        <v>86637</v>
      </c>
      <c r="B869" t="s">
        <v>794</v>
      </c>
    </row>
    <row r="870" spans="1:2" x14ac:dyDescent="0.2">
      <c r="A870">
        <v>86637</v>
      </c>
      <c r="B870" t="s">
        <v>795</v>
      </c>
    </row>
    <row r="871" spans="1:2" x14ac:dyDescent="0.2">
      <c r="A871">
        <v>86641</v>
      </c>
      <c r="B871" t="s">
        <v>796</v>
      </c>
    </row>
    <row r="872" spans="1:2" x14ac:dyDescent="0.2">
      <c r="A872">
        <v>86643</v>
      </c>
      <c r="B872" t="s">
        <v>797</v>
      </c>
    </row>
    <row r="873" spans="1:2" x14ac:dyDescent="0.2">
      <c r="A873">
        <v>86647</v>
      </c>
      <c r="B873" t="s">
        <v>798</v>
      </c>
    </row>
    <row r="874" spans="1:2" x14ac:dyDescent="0.2">
      <c r="A874">
        <v>86650</v>
      </c>
      <c r="B874" t="s">
        <v>799</v>
      </c>
    </row>
    <row r="875" spans="1:2" x14ac:dyDescent="0.2">
      <c r="A875">
        <v>86653</v>
      </c>
      <c r="B875" t="s">
        <v>800</v>
      </c>
    </row>
    <row r="876" spans="1:2" x14ac:dyDescent="0.2">
      <c r="A876">
        <v>86653</v>
      </c>
      <c r="B876" t="s">
        <v>801</v>
      </c>
    </row>
    <row r="877" spans="1:2" x14ac:dyDescent="0.2">
      <c r="A877">
        <v>86655</v>
      </c>
      <c r="B877" t="s">
        <v>802</v>
      </c>
    </row>
    <row r="878" spans="1:2" x14ac:dyDescent="0.2">
      <c r="A878">
        <v>86657</v>
      </c>
      <c r="B878" t="s">
        <v>803</v>
      </c>
    </row>
    <row r="879" spans="1:2" x14ac:dyDescent="0.2">
      <c r="A879">
        <v>86660</v>
      </c>
      <c r="B879" t="s">
        <v>804</v>
      </c>
    </row>
    <row r="880" spans="1:2" x14ac:dyDescent="0.2">
      <c r="A880">
        <v>86663</v>
      </c>
      <c r="B880" t="s">
        <v>805</v>
      </c>
    </row>
    <row r="881" spans="1:2" x14ac:dyDescent="0.2">
      <c r="A881">
        <v>86666</v>
      </c>
      <c r="B881" t="s">
        <v>806</v>
      </c>
    </row>
    <row r="882" spans="1:2" x14ac:dyDescent="0.2">
      <c r="A882">
        <v>86668</v>
      </c>
      <c r="B882" t="s">
        <v>807</v>
      </c>
    </row>
    <row r="883" spans="1:2" x14ac:dyDescent="0.2">
      <c r="A883">
        <v>86669</v>
      </c>
      <c r="B883" t="s">
        <v>808</v>
      </c>
    </row>
    <row r="884" spans="1:2" x14ac:dyDescent="0.2">
      <c r="A884">
        <v>86672</v>
      </c>
      <c r="B884" t="s">
        <v>809</v>
      </c>
    </row>
    <row r="885" spans="1:2" x14ac:dyDescent="0.2">
      <c r="A885">
        <v>86673</v>
      </c>
      <c r="B885" t="s">
        <v>810</v>
      </c>
    </row>
    <row r="886" spans="1:2" x14ac:dyDescent="0.2">
      <c r="A886">
        <v>86674</v>
      </c>
      <c r="B886" t="s">
        <v>811</v>
      </c>
    </row>
    <row r="887" spans="1:2" x14ac:dyDescent="0.2">
      <c r="A887">
        <v>86675</v>
      </c>
      <c r="B887" t="s">
        <v>812</v>
      </c>
    </row>
    <row r="888" spans="1:2" x14ac:dyDescent="0.2">
      <c r="A888">
        <v>86676</v>
      </c>
      <c r="B888" t="s">
        <v>813</v>
      </c>
    </row>
    <row r="889" spans="1:2" x14ac:dyDescent="0.2">
      <c r="A889">
        <v>86678</v>
      </c>
      <c r="B889" t="s">
        <v>814</v>
      </c>
    </row>
    <row r="890" spans="1:2" x14ac:dyDescent="0.2">
      <c r="A890">
        <v>86679</v>
      </c>
      <c r="B890" t="s">
        <v>815</v>
      </c>
    </row>
    <row r="891" spans="1:2" x14ac:dyDescent="0.2">
      <c r="A891">
        <v>86681</v>
      </c>
      <c r="B891" t="s">
        <v>816</v>
      </c>
    </row>
    <row r="892" spans="1:2" x14ac:dyDescent="0.2">
      <c r="A892">
        <v>86682</v>
      </c>
      <c r="B892" t="s">
        <v>817</v>
      </c>
    </row>
    <row r="893" spans="1:2" x14ac:dyDescent="0.2">
      <c r="A893">
        <v>86684</v>
      </c>
      <c r="B893" t="s">
        <v>818</v>
      </c>
    </row>
    <row r="894" spans="1:2" x14ac:dyDescent="0.2">
      <c r="A894">
        <v>86685</v>
      </c>
      <c r="B894" t="s">
        <v>819</v>
      </c>
    </row>
    <row r="895" spans="1:2" x14ac:dyDescent="0.2">
      <c r="A895">
        <v>86687</v>
      </c>
      <c r="B895" t="s">
        <v>820</v>
      </c>
    </row>
    <row r="896" spans="1:2" x14ac:dyDescent="0.2">
      <c r="A896">
        <v>86688</v>
      </c>
      <c r="B896" t="s">
        <v>821</v>
      </c>
    </row>
    <row r="897" spans="1:2" x14ac:dyDescent="0.2">
      <c r="A897">
        <v>86690</v>
      </c>
      <c r="B897" t="s">
        <v>822</v>
      </c>
    </row>
    <row r="898" spans="1:2" x14ac:dyDescent="0.2">
      <c r="A898">
        <v>86692</v>
      </c>
      <c r="B898" t="s">
        <v>823</v>
      </c>
    </row>
    <row r="899" spans="1:2" x14ac:dyDescent="0.2">
      <c r="A899">
        <v>86694</v>
      </c>
      <c r="B899" t="s">
        <v>824</v>
      </c>
    </row>
    <row r="900" spans="1:2" x14ac:dyDescent="0.2">
      <c r="A900">
        <v>86695</v>
      </c>
      <c r="B900" t="s">
        <v>825</v>
      </c>
    </row>
    <row r="901" spans="1:2" x14ac:dyDescent="0.2">
      <c r="A901">
        <v>86695</v>
      </c>
      <c r="B901" t="s">
        <v>826</v>
      </c>
    </row>
    <row r="902" spans="1:2" x14ac:dyDescent="0.2">
      <c r="A902">
        <v>86697</v>
      </c>
      <c r="B902" t="s">
        <v>827</v>
      </c>
    </row>
    <row r="903" spans="1:2" x14ac:dyDescent="0.2">
      <c r="A903">
        <v>86698</v>
      </c>
      <c r="B903" t="s">
        <v>828</v>
      </c>
    </row>
    <row r="904" spans="1:2" x14ac:dyDescent="0.2">
      <c r="A904">
        <v>86700</v>
      </c>
      <c r="B904" t="s">
        <v>829</v>
      </c>
    </row>
    <row r="905" spans="1:2" x14ac:dyDescent="0.2">
      <c r="A905">
        <v>86701</v>
      </c>
      <c r="B905" t="s">
        <v>830</v>
      </c>
    </row>
    <row r="906" spans="1:2" x14ac:dyDescent="0.2">
      <c r="A906">
        <v>86703</v>
      </c>
      <c r="B906" t="s">
        <v>831</v>
      </c>
    </row>
    <row r="907" spans="1:2" x14ac:dyDescent="0.2">
      <c r="A907">
        <v>86704</v>
      </c>
      <c r="B907" t="s">
        <v>832</v>
      </c>
    </row>
    <row r="908" spans="1:2" x14ac:dyDescent="0.2">
      <c r="A908">
        <v>86706</v>
      </c>
      <c r="B908" t="s">
        <v>833</v>
      </c>
    </row>
    <row r="909" spans="1:2" x14ac:dyDescent="0.2">
      <c r="A909">
        <v>86707</v>
      </c>
      <c r="B909" t="s">
        <v>834</v>
      </c>
    </row>
    <row r="910" spans="1:2" x14ac:dyDescent="0.2">
      <c r="A910">
        <v>86707</v>
      </c>
      <c r="B910" t="s">
        <v>835</v>
      </c>
    </row>
    <row r="911" spans="1:2" x14ac:dyDescent="0.2">
      <c r="A911">
        <v>86709</v>
      </c>
      <c r="B911" t="s">
        <v>836</v>
      </c>
    </row>
    <row r="912" spans="1:2" x14ac:dyDescent="0.2">
      <c r="A912">
        <v>86720</v>
      </c>
      <c r="B912" t="s">
        <v>837</v>
      </c>
    </row>
    <row r="913" spans="1:2" x14ac:dyDescent="0.2">
      <c r="A913">
        <v>86732</v>
      </c>
      <c r="B913" t="s">
        <v>838</v>
      </c>
    </row>
    <row r="914" spans="1:2" x14ac:dyDescent="0.2">
      <c r="A914">
        <v>86733</v>
      </c>
      <c r="B914" t="s">
        <v>839</v>
      </c>
    </row>
    <row r="915" spans="1:2" x14ac:dyDescent="0.2">
      <c r="A915">
        <v>86735</v>
      </c>
      <c r="B915" t="s">
        <v>840</v>
      </c>
    </row>
    <row r="916" spans="1:2" x14ac:dyDescent="0.2">
      <c r="A916">
        <v>86735</v>
      </c>
      <c r="B916" t="s">
        <v>841</v>
      </c>
    </row>
    <row r="917" spans="1:2" x14ac:dyDescent="0.2">
      <c r="A917">
        <v>86736</v>
      </c>
      <c r="B917" t="s">
        <v>842</v>
      </c>
    </row>
    <row r="918" spans="1:2" x14ac:dyDescent="0.2">
      <c r="A918">
        <v>86738</v>
      </c>
      <c r="B918" t="s">
        <v>843</v>
      </c>
    </row>
    <row r="919" spans="1:2" x14ac:dyDescent="0.2">
      <c r="A919">
        <v>86739</v>
      </c>
      <c r="B919" t="s">
        <v>844</v>
      </c>
    </row>
    <row r="920" spans="1:2" x14ac:dyDescent="0.2">
      <c r="A920">
        <v>86741</v>
      </c>
      <c r="B920" t="s">
        <v>845</v>
      </c>
    </row>
    <row r="921" spans="1:2" x14ac:dyDescent="0.2">
      <c r="A921">
        <v>86742</v>
      </c>
      <c r="B921" t="s">
        <v>846</v>
      </c>
    </row>
    <row r="922" spans="1:2" x14ac:dyDescent="0.2">
      <c r="A922">
        <v>86744</v>
      </c>
      <c r="B922" t="s">
        <v>847</v>
      </c>
    </row>
    <row r="923" spans="1:2" x14ac:dyDescent="0.2">
      <c r="A923">
        <v>86745</v>
      </c>
      <c r="B923" t="s">
        <v>848</v>
      </c>
    </row>
    <row r="924" spans="1:2" x14ac:dyDescent="0.2">
      <c r="A924">
        <v>86747</v>
      </c>
      <c r="B924" t="s">
        <v>849</v>
      </c>
    </row>
    <row r="925" spans="1:2" x14ac:dyDescent="0.2">
      <c r="A925">
        <v>86748</v>
      </c>
      <c r="B925" t="s">
        <v>850</v>
      </c>
    </row>
    <row r="926" spans="1:2" x14ac:dyDescent="0.2">
      <c r="A926">
        <v>86750</v>
      </c>
      <c r="B926" t="s">
        <v>851</v>
      </c>
    </row>
    <row r="927" spans="1:2" x14ac:dyDescent="0.2">
      <c r="A927">
        <v>86751</v>
      </c>
      <c r="B927" t="s">
        <v>852</v>
      </c>
    </row>
    <row r="928" spans="1:2" x14ac:dyDescent="0.2">
      <c r="A928">
        <v>86753</v>
      </c>
      <c r="B928" t="s">
        <v>853</v>
      </c>
    </row>
    <row r="929" spans="1:2" x14ac:dyDescent="0.2">
      <c r="A929">
        <v>86754</v>
      </c>
      <c r="B929" t="s">
        <v>854</v>
      </c>
    </row>
    <row r="930" spans="1:2" x14ac:dyDescent="0.2">
      <c r="A930">
        <v>86756</v>
      </c>
      <c r="B930" t="s">
        <v>855</v>
      </c>
    </row>
    <row r="931" spans="1:2" x14ac:dyDescent="0.2">
      <c r="A931">
        <v>86757</v>
      </c>
      <c r="B931" t="s">
        <v>856</v>
      </c>
    </row>
    <row r="932" spans="1:2" x14ac:dyDescent="0.2">
      <c r="A932">
        <v>86759</v>
      </c>
      <c r="B932" t="s">
        <v>857</v>
      </c>
    </row>
    <row r="933" spans="1:2" x14ac:dyDescent="0.2">
      <c r="A933">
        <v>86807</v>
      </c>
      <c r="B933" t="s">
        <v>858</v>
      </c>
    </row>
    <row r="934" spans="1:2" x14ac:dyDescent="0.2">
      <c r="A934">
        <v>86825</v>
      </c>
      <c r="B934" t="s">
        <v>859</v>
      </c>
    </row>
    <row r="935" spans="1:2" x14ac:dyDescent="0.2">
      <c r="A935">
        <v>86830</v>
      </c>
      <c r="B935" t="s">
        <v>860</v>
      </c>
    </row>
    <row r="936" spans="1:2" x14ac:dyDescent="0.2">
      <c r="A936">
        <v>86833</v>
      </c>
      <c r="B936" t="s">
        <v>861</v>
      </c>
    </row>
    <row r="937" spans="1:2" x14ac:dyDescent="0.2">
      <c r="A937">
        <v>86836</v>
      </c>
      <c r="B937" t="s">
        <v>862</v>
      </c>
    </row>
    <row r="938" spans="1:2" x14ac:dyDescent="0.2">
      <c r="A938">
        <v>86836</v>
      </c>
      <c r="B938" t="s">
        <v>863</v>
      </c>
    </row>
    <row r="939" spans="1:2" x14ac:dyDescent="0.2">
      <c r="A939">
        <v>86836</v>
      </c>
      <c r="B939" t="s">
        <v>864</v>
      </c>
    </row>
    <row r="940" spans="1:2" x14ac:dyDescent="0.2">
      <c r="A940">
        <v>86836</v>
      </c>
      <c r="B940" t="s">
        <v>865</v>
      </c>
    </row>
    <row r="941" spans="1:2" x14ac:dyDescent="0.2">
      <c r="A941">
        <v>86842</v>
      </c>
      <c r="B941" t="s">
        <v>866</v>
      </c>
    </row>
    <row r="942" spans="1:2" x14ac:dyDescent="0.2">
      <c r="A942">
        <v>86845</v>
      </c>
      <c r="B942" t="s">
        <v>867</v>
      </c>
    </row>
    <row r="943" spans="1:2" x14ac:dyDescent="0.2">
      <c r="A943">
        <v>86850</v>
      </c>
      <c r="B943" t="s">
        <v>868</v>
      </c>
    </row>
    <row r="944" spans="1:2" x14ac:dyDescent="0.2">
      <c r="A944">
        <v>86853</v>
      </c>
      <c r="B944" t="s">
        <v>869</v>
      </c>
    </row>
    <row r="945" spans="1:2" x14ac:dyDescent="0.2">
      <c r="A945">
        <v>86854</v>
      </c>
      <c r="B945" t="s">
        <v>870</v>
      </c>
    </row>
    <row r="946" spans="1:2" x14ac:dyDescent="0.2">
      <c r="A946">
        <v>86856</v>
      </c>
      <c r="B946" t="s">
        <v>871</v>
      </c>
    </row>
    <row r="947" spans="1:2" x14ac:dyDescent="0.2">
      <c r="A947">
        <v>86857</v>
      </c>
      <c r="B947" t="s">
        <v>872</v>
      </c>
    </row>
    <row r="948" spans="1:2" x14ac:dyDescent="0.2">
      <c r="A948">
        <v>86859</v>
      </c>
      <c r="B948" t="s">
        <v>873</v>
      </c>
    </row>
    <row r="949" spans="1:2" x14ac:dyDescent="0.2">
      <c r="A949">
        <v>86860</v>
      </c>
      <c r="B949" t="s">
        <v>874</v>
      </c>
    </row>
    <row r="950" spans="1:2" x14ac:dyDescent="0.2">
      <c r="A950">
        <v>86862</v>
      </c>
      <c r="B950" t="s">
        <v>875</v>
      </c>
    </row>
    <row r="951" spans="1:2" x14ac:dyDescent="0.2">
      <c r="A951">
        <v>86863</v>
      </c>
      <c r="B951" t="s">
        <v>876</v>
      </c>
    </row>
    <row r="952" spans="1:2" x14ac:dyDescent="0.2">
      <c r="A952">
        <v>86865</v>
      </c>
      <c r="B952" t="s">
        <v>877</v>
      </c>
    </row>
    <row r="953" spans="1:2" x14ac:dyDescent="0.2">
      <c r="A953">
        <v>86866</v>
      </c>
      <c r="B953" t="s">
        <v>878</v>
      </c>
    </row>
    <row r="954" spans="1:2" x14ac:dyDescent="0.2">
      <c r="A954">
        <v>86868</v>
      </c>
      <c r="B954" t="s">
        <v>879</v>
      </c>
    </row>
    <row r="955" spans="1:2" x14ac:dyDescent="0.2">
      <c r="A955">
        <v>86869</v>
      </c>
      <c r="B955" t="s">
        <v>880</v>
      </c>
    </row>
    <row r="956" spans="1:2" x14ac:dyDescent="0.2">
      <c r="A956">
        <v>86871</v>
      </c>
      <c r="B956" t="s">
        <v>881</v>
      </c>
    </row>
    <row r="957" spans="1:2" x14ac:dyDescent="0.2">
      <c r="A957">
        <v>86872</v>
      </c>
      <c r="B957" t="s">
        <v>882</v>
      </c>
    </row>
    <row r="958" spans="1:2" x14ac:dyDescent="0.2">
      <c r="A958">
        <v>86874</v>
      </c>
      <c r="B958" t="s">
        <v>883</v>
      </c>
    </row>
    <row r="959" spans="1:2" x14ac:dyDescent="0.2">
      <c r="A959">
        <v>86875</v>
      </c>
      <c r="B959" t="s">
        <v>884</v>
      </c>
    </row>
    <row r="960" spans="1:2" x14ac:dyDescent="0.2">
      <c r="A960">
        <v>86877</v>
      </c>
      <c r="B960" t="s">
        <v>885</v>
      </c>
    </row>
    <row r="961" spans="1:2" x14ac:dyDescent="0.2">
      <c r="A961">
        <v>86879</v>
      </c>
      <c r="B961" t="s">
        <v>886</v>
      </c>
    </row>
    <row r="962" spans="1:2" x14ac:dyDescent="0.2">
      <c r="A962">
        <v>86899</v>
      </c>
      <c r="B962" t="s">
        <v>887</v>
      </c>
    </row>
    <row r="963" spans="1:2" x14ac:dyDescent="0.2">
      <c r="A963">
        <v>86911</v>
      </c>
      <c r="B963" t="s">
        <v>888</v>
      </c>
    </row>
    <row r="964" spans="1:2" x14ac:dyDescent="0.2">
      <c r="A964">
        <v>86916</v>
      </c>
      <c r="B964" t="s">
        <v>889</v>
      </c>
    </row>
    <row r="965" spans="1:2" x14ac:dyDescent="0.2">
      <c r="A965">
        <v>86919</v>
      </c>
      <c r="B965" t="s">
        <v>890</v>
      </c>
    </row>
    <row r="966" spans="1:2" x14ac:dyDescent="0.2">
      <c r="A966">
        <v>86920</v>
      </c>
      <c r="B966" t="s">
        <v>891</v>
      </c>
    </row>
    <row r="967" spans="1:2" x14ac:dyDescent="0.2">
      <c r="A967">
        <v>86922</v>
      </c>
      <c r="B967" t="s">
        <v>892</v>
      </c>
    </row>
    <row r="968" spans="1:2" x14ac:dyDescent="0.2">
      <c r="A968">
        <v>86923</v>
      </c>
      <c r="B968" t="s">
        <v>893</v>
      </c>
    </row>
    <row r="969" spans="1:2" x14ac:dyDescent="0.2">
      <c r="A969">
        <v>86925</v>
      </c>
      <c r="B969" t="s">
        <v>894</v>
      </c>
    </row>
    <row r="970" spans="1:2" x14ac:dyDescent="0.2">
      <c r="A970">
        <v>86926</v>
      </c>
      <c r="B970" t="s">
        <v>895</v>
      </c>
    </row>
    <row r="971" spans="1:2" x14ac:dyDescent="0.2">
      <c r="A971">
        <v>86928</v>
      </c>
      <c r="B971" t="s">
        <v>896</v>
      </c>
    </row>
    <row r="972" spans="1:2" x14ac:dyDescent="0.2">
      <c r="A972">
        <v>86929</v>
      </c>
      <c r="B972" t="s">
        <v>897</v>
      </c>
    </row>
    <row r="973" spans="1:2" x14ac:dyDescent="0.2">
      <c r="A973">
        <v>86931</v>
      </c>
      <c r="B973" t="s">
        <v>898</v>
      </c>
    </row>
    <row r="974" spans="1:2" x14ac:dyDescent="0.2">
      <c r="A974">
        <v>86932</v>
      </c>
      <c r="B974" t="s">
        <v>899</v>
      </c>
    </row>
    <row r="975" spans="1:2" x14ac:dyDescent="0.2">
      <c r="A975">
        <v>86932</v>
      </c>
      <c r="B975" t="s">
        <v>887</v>
      </c>
    </row>
    <row r="976" spans="1:2" x14ac:dyDescent="0.2">
      <c r="A976">
        <v>86934</v>
      </c>
      <c r="B976" t="s">
        <v>900</v>
      </c>
    </row>
    <row r="977" spans="1:2" x14ac:dyDescent="0.2">
      <c r="A977">
        <v>86935</v>
      </c>
      <c r="B977" t="s">
        <v>901</v>
      </c>
    </row>
    <row r="978" spans="1:2" x14ac:dyDescent="0.2">
      <c r="A978">
        <v>86937</v>
      </c>
      <c r="B978" t="s">
        <v>902</v>
      </c>
    </row>
    <row r="979" spans="1:2" x14ac:dyDescent="0.2">
      <c r="A979">
        <v>86938</v>
      </c>
      <c r="B979" t="s">
        <v>903</v>
      </c>
    </row>
    <row r="980" spans="1:2" x14ac:dyDescent="0.2">
      <c r="A980">
        <v>86940</v>
      </c>
      <c r="B980" t="s">
        <v>904</v>
      </c>
    </row>
    <row r="981" spans="1:2" x14ac:dyDescent="0.2">
      <c r="A981">
        <v>86941</v>
      </c>
      <c r="B981" t="s">
        <v>892</v>
      </c>
    </row>
    <row r="982" spans="1:2" x14ac:dyDescent="0.2">
      <c r="A982">
        <v>86943</v>
      </c>
      <c r="B982" t="s">
        <v>905</v>
      </c>
    </row>
    <row r="983" spans="1:2" x14ac:dyDescent="0.2">
      <c r="A983">
        <v>86944</v>
      </c>
      <c r="B983" t="s">
        <v>906</v>
      </c>
    </row>
    <row r="984" spans="1:2" x14ac:dyDescent="0.2">
      <c r="A984">
        <v>86946</v>
      </c>
      <c r="B984" t="s">
        <v>907</v>
      </c>
    </row>
    <row r="985" spans="1:2" x14ac:dyDescent="0.2">
      <c r="A985">
        <v>86947</v>
      </c>
      <c r="B985" t="s">
        <v>908</v>
      </c>
    </row>
    <row r="986" spans="1:2" x14ac:dyDescent="0.2">
      <c r="A986">
        <v>86949</v>
      </c>
      <c r="B986" t="s">
        <v>909</v>
      </c>
    </row>
    <row r="987" spans="1:2" x14ac:dyDescent="0.2">
      <c r="A987">
        <v>86956</v>
      </c>
      <c r="B987" t="s">
        <v>910</v>
      </c>
    </row>
    <row r="988" spans="1:2" x14ac:dyDescent="0.2">
      <c r="A988">
        <v>86971</v>
      </c>
      <c r="B988" t="s">
        <v>911</v>
      </c>
    </row>
    <row r="989" spans="1:2" x14ac:dyDescent="0.2">
      <c r="A989">
        <v>86972</v>
      </c>
      <c r="B989" t="s">
        <v>912</v>
      </c>
    </row>
    <row r="990" spans="1:2" x14ac:dyDescent="0.2">
      <c r="A990">
        <v>86974</v>
      </c>
      <c r="B990" t="s">
        <v>913</v>
      </c>
    </row>
    <row r="991" spans="1:2" x14ac:dyDescent="0.2">
      <c r="A991">
        <v>86975</v>
      </c>
      <c r="B991" t="s">
        <v>914</v>
      </c>
    </row>
    <row r="992" spans="1:2" x14ac:dyDescent="0.2">
      <c r="A992">
        <v>86977</v>
      </c>
      <c r="B992" t="s">
        <v>915</v>
      </c>
    </row>
    <row r="993" spans="1:2" x14ac:dyDescent="0.2">
      <c r="A993">
        <v>86978</v>
      </c>
      <c r="B993" t="s">
        <v>916</v>
      </c>
    </row>
    <row r="994" spans="1:2" x14ac:dyDescent="0.2">
      <c r="A994">
        <v>86980</v>
      </c>
      <c r="B994" t="s">
        <v>917</v>
      </c>
    </row>
    <row r="995" spans="1:2" x14ac:dyDescent="0.2">
      <c r="A995">
        <v>86981</v>
      </c>
      <c r="B995" t="s">
        <v>918</v>
      </c>
    </row>
    <row r="996" spans="1:2" x14ac:dyDescent="0.2">
      <c r="A996">
        <v>86983</v>
      </c>
      <c r="B996" t="s">
        <v>919</v>
      </c>
    </row>
    <row r="997" spans="1:2" x14ac:dyDescent="0.2">
      <c r="A997">
        <v>86984</v>
      </c>
      <c r="B997" t="s">
        <v>920</v>
      </c>
    </row>
    <row r="998" spans="1:2" x14ac:dyDescent="0.2">
      <c r="A998">
        <v>86986</v>
      </c>
      <c r="B998" t="s">
        <v>921</v>
      </c>
    </row>
    <row r="999" spans="1:2" x14ac:dyDescent="0.2">
      <c r="A999">
        <v>86987</v>
      </c>
      <c r="B999" t="s">
        <v>922</v>
      </c>
    </row>
    <row r="1000" spans="1:2" x14ac:dyDescent="0.2">
      <c r="A1000">
        <v>86989</v>
      </c>
      <c r="B1000" t="s">
        <v>923</v>
      </c>
    </row>
    <row r="1001" spans="1:2" x14ac:dyDescent="0.2">
      <c r="A1001">
        <v>87435</v>
      </c>
      <c r="B1001" t="s">
        <v>924</v>
      </c>
    </row>
    <row r="1002" spans="1:2" x14ac:dyDescent="0.2">
      <c r="A1002">
        <v>87437</v>
      </c>
      <c r="B1002" t="s">
        <v>924</v>
      </c>
    </row>
    <row r="1003" spans="1:2" x14ac:dyDescent="0.2">
      <c r="A1003">
        <v>87439</v>
      </c>
      <c r="B1003" t="s">
        <v>924</v>
      </c>
    </row>
    <row r="1004" spans="1:2" x14ac:dyDescent="0.2">
      <c r="A1004">
        <v>87448</v>
      </c>
      <c r="B1004" t="s">
        <v>925</v>
      </c>
    </row>
    <row r="1005" spans="1:2" x14ac:dyDescent="0.2">
      <c r="A1005">
        <v>87452</v>
      </c>
      <c r="B1005" t="s">
        <v>926</v>
      </c>
    </row>
    <row r="1006" spans="1:2" x14ac:dyDescent="0.2">
      <c r="A1006">
        <v>87459</v>
      </c>
      <c r="B1006" t="s">
        <v>927</v>
      </c>
    </row>
    <row r="1007" spans="1:2" x14ac:dyDescent="0.2">
      <c r="A1007">
        <v>87463</v>
      </c>
      <c r="B1007" t="s">
        <v>928</v>
      </c>
    </row>
    <row r="1008" spans="1:2" x14ac:dyDescent="0.2">
      <c r="A1008">
        <v>87466</v>
      </c>
      <c r="B1008" t="s">
        <v>929</v>
      </c>
    </row>
    <row r="1009" spans="1:2" x14ac:dyDescent="0.2">
      <c r="A1009">
        <v>87471</v>
      </c>
      <c r="B1009" t="s">
        <v>930</v>
      </c>
    </row>
    <row r="1010" spans="1:2" x14ac:dyDescent="0.2">
      <c r="A1010">
        <v>87474</v>
      </c>
      <c r="B1010" t="s">
        <v>931</v>
      </c>
    </row>
    <row r="1011" spans="1:2" x14ac:dyDescent="0.2">
      <c r="A1011">
        <v>87477</v>
      </c>
      <c r="B1011" t="s">
        <v>932</v>
      </c>
    </row>
    <row r="1012" spans="1:2" x14ac:dyDescent="0.2">
      <c r="A1012">
        <v>87480</v>
      </c>
      <c r="B1012" t="s">
        <v>933</v>
      </c>
    </row>
    <row r="1013" spans="1:2" x14ac:dyDescent="0.2">
      <c r="A1013">
        <v>87484</v>
      </c>
      <c r="B1013" t="s">
        <v>934</v>
      </c>
    </row>
    <row r="1014" spans="1:2" x14ac:dyDescent="0.2">
      <c r="A1014">
        <v>87487</v>
      </c>
      <c r="B1014" t="s">
        <v>935</v>
      </c>
    </row>
    <row r="1015" spans="1:2" x14ac:dyDescent="0.2">
      <c r="A1015">
        <v>87488</v>
      </c>
      <c r="B1015" t="s">
        <v>936</v>
      </c>
    </row>
    <row r="1016" spans="1:2" x14ac:dyDescent="0.2">
      <c r="A1016">
        <v>87490</v>
      </c>
      <c r="B1016" t="s">
        <v>937</v>
      </c>
    </row>
    <row r="1017" spans="1:2" x14ac:dyDescent="0.2">
      <c r="A1017">
        <v>87493</v>
      </c>
      <c r="B1017" t="s">
        <v>938</v>
      </c>
    </row>
    <row r="1018" spans="1:2" x14ac:dyDescent="0.2">
      <c r="A1018">
        <v>87494</v>
      </c>
      <c r="B1018" t="s">
        <v>939</v>
      </c>
    </row>
    <row r="1019" spans="1:2" x14ac:dyDescent="0.2">
      <c r="A1019">
        <v>87496</v>
      </c>
      <c r="B1019" t="s">
        <v>940</v>
      </c>
    </row>
    <row r="1020" spans="1:2" x14ac:dyDescent="0.2">
      <c r="A1020">
        <v>87497</v>
      </c>
      <c r="B1020" t="s">
        <v>941</v>
      </c>
    </row>
    <row r="1021" spans="1:2" x14ac:dyDescent="0.2">
      <c r="A1021">
        <v>87499</v>
      </c>
      <c r="B1021" t="s">
        <v>942</v>
      </c>
    </row>
    <row r="1022" spans="1:2" x14ac:dyDescent="0.2">
      <c r="A1022">
        <v>87509</v>
      </c>
      <c r="B1022" t="s">
        <v>943</v>
      </c>
    </row>
    <row r="1023" spans="1:2" x14ac:dyDescent="0.2">
      <c r="A1023">
        <v>87527</v>
      </c>
      <c r="B1023" t="s">
        <v>944</v>
      </c>
    </row>
    <row r="1024" spans="1:2" x14ac:dyDescent="0.2">
      <c r="A1024">
        <v>87527</v>
      </c>
      <c r="B1024" t="s">
        <v>945</v>
      </c>
    </row>
    <row r="1025" spans="1:2" x14ac:dyDescent="0.2">
      <c r="A1025">
        <v>87534</v>
      </c>
      <c r="B1025" t="s">
        <v>946</v>
      </c>
    </row>
    <row r="1026" spans="1:2" x14ac:dyDescent="0.2">
      <c r="A1026">
        <v>87538</v>
      </c>
      <c r="B1026" t="s">
        <v>947</v>
      </c>
    </row>
    <row r="1027" spans="1:2" x14ac:dyDescent="0.2">
      <c r="A1027">
        <v>87538</v>
      </c>
      <c r="B1027" t="s">
        <v>948</v>
      </c>
    </row>
    <row r="1028" spans="1:2" x14ac:dyDescent="0.2">
      <c r="A1028">
        <v>87538</v>
      </c>
      <c r="B1028" t="s">
        <v>949</v>
      </c>
    </row>
    <row r="1029" spans="1:2" x14ac:dyDescent="0.2">
      <c r="A1029">
        <v>87538</v>
      </c>
      <c r="B1029" t="s">
        <v>950</v>
      </c>
    </row>
    <row r="1030" spans="1:2" x14ac:dyDescent="0.2">
      <c r="A1030">
        <v>87541</v>
      </c>
      <c r="B1030" t="s">
        <v>951</v>
      </c>
    </row>
    <row r="1031" spans="1:2" x14ac:dyDescent="0.2">
      <c r="A1031">
        <v>87544</v>
      </c>
      <c r="B1031" t="s">
        <v>952</v>
      </c>
    </row>
    <row r="1032" spans="1:2" x14ac:dyDescent="0.2">
      <c r="A1032">
        <v>87545</v>
      </c>
      <c r="B1032" t="s">
        <v>953</v>
      </c>
    </row>
    <row r="1033" spans="1:2" x14ac:dyDescent="0.2">
      <c r="A1033">
        <v>87547</v>
      </c>
      <c r="B1033" t="s">
        <v>954</v>
      </c>
    </row>
    <row r="1034" spans="1:2" x14ac:dyDescent="0.2">
      <c r="A1034">
        <v>87549</v>
      </c>
      <c r="B1034" t="s">
        <v>955</v>
      </c>
    </row>
    <row r="1035" spans="1:2" x14ac:dyDescent="0.2">
      <c r="A1035">
        <v>87561</v>
      </c>
      <c r="B1035" t="s">
        <v>956</v>
      </c>
    </row>
    <row r="1036" spans="1:2" x14ac:dyDescent="0.2">
      <c r="A1036">
        <v>87600</v>
      </c>
      <c r="B1036" t="s">
        <v>957</v>
      </c>
    </row>
    <row r="1037" spans="1:2" x14ac:dyDescent="0.2">
      <c r="A1037">
        <v>87616</v>
      </c>
      <c r="B1037" t="s">
        <v>958</v>
      </c>
    </row>
    <row r="1038" spans="1:2" x14ac:dyDescent="0.2">
      <c r="A1038">
        <v>87616</v>
      </c>
      <c r="B1038" t="s">
        <v>959</v>
      </c>
    </row>
    <row r="1039" spans="1:2" x14ac:dyDescent="0.2">
      <c r="A1039">
        <v>87629</v>
      </c>
      <c r="B1039" t="s">
        <v>960</v>
      </c>
    </row>
    <row r="1040" spans="1:2" x14ac:dyDescent="0.2">
      <c r="A1040">
        <v>87634</v>
      </c>
      <c r="B1040" t="s">
        <v>961</v>
      </c>
    </row>
    <row r="1041" spans="1:2" x14ac:dyDescent="0.2">
      <c r="A1041">
        <v>87634</v>
      </c>
      <c r="B1041" t="s">
        <v>962</v>
      </c>
    </row>
    <row r="1042" spans="1:2" x14ac:dyDescent="0.2">
      <c r="A1042">
        <v>87637</v>
      </c>
      <c r="B1042" t="s">
        <v>963</v>
      </c>
    </row>
    <row r="1043" spans="1:2" x14ac:dyDescent="0.2">
      <c r="A1043">
        <v>87637</v>
      </c>
      <c r="B1043" t="s">
        <v>964</v>
      </c>
    </row>
    <row r="1044" spans="1:2" x14ac:dyDescent="0.2">
      <c r="A1044">
        <v>87640</v>
      </c>
      <c r="B1044" t="s">
        <v>965</v>
      </c>
    </row>
    <row r="1045" spans="1:2" x14ac:dyDescent="0.2">
      <c r="A1045">
        <v>87642</v>
      </c>
      <c r="B1045" t="s">
        <v>966</v>
      </c>
    </row>
    <row r="1046" spans="1:2" x14ac:dyDescent="0.2">
      <c r="A1046">
        <v>87645</v>
      </c>
      <c r="B1046" t="s">
        <v>967</v>
      </c>
    </row>
    <row r="1047" spans="1:2" x14ac:dyDescent="0.2">
      <c r="A1047">
        <v>87647</v>
      </c>
      <c r="B1047" t="s">
        <v>968</v>
      </c>
    </row>
    <row r="1048" spans="1:2" x14ac:dyDescent="0.2">
      <c r="A1048">
        <v>87647</v>
      </c>
      <c r="B1048" t="s">
        <v>969</v>
      </c>
    </row>
    <row r="1049" spans="1:2" x14ac:dyDescent="0.2">
      <c r="A1049">
        <v>87648</v>
      </c>
      <c r="B1049" t="s">
        <v>970</v>
      </c>
    </row>
    <row r="1050" spans="1:2" x14ac:dyDescent="0.2">
      <c r="A1050">
        <v>87650</v>
      </c>
      <c r="B1050" t="s">
        <v>971</v>
      </c>
    </row>
    <row r="1051" spans="1:2" x14ac:dyDescent="0.2">
      <c r="A1051">
        <v>87651</v>
      </c>
      <c r="B1051" t="s">
        <v>972</v>
      </c>
    </row>
    <row r="1052" spans="1:2" x14ac:dyDescent="0.2">
      <c r="A1052">
        <v>87653</v>
      </c>
      <c r="B1052" t="s">
        <v>973</v>
      </c>
    </row>
    <row r="1053" spans="1:2" x14ac:dyDescent="0.2">
      <c r="A1053">
        <v>87654</v>
      </c>
      <c r="B1053" t="s">
        <v>974</v>
      </c>
    </row>
    <row r="1054" spans="1:2" x14ac:dyDescent="0.2">
      <c r="A1054">
        <v>87656</v>
      </c>
      <c r="B1054" t="s">
        <v>975</v>
      </c>
    </row>
    <row r="1055" spans="1:2" x14ac:dyDescent="0.2">
      <c r="A1055">
        <v>87657</v>
      </c>
      <c r="B1055" t="s">
        <v>976</v>
      </c>
    </row>
    <row r="1056" spans="1:2" x14ac:dyDescent="0.2">
      <c r="A1056">
        <v>87659</v>
      </c>
      <c r="B1056" t="s">
        <v>977</v>
      </c>
    </row>
    <row r="1057" spans="1:2" x14ac:dyDescent="0.2">
      <c r="A1057">
        <v>87660</v>
      </c>
      <c r="B1057" t="s">
        <v>978</v>
      </c>
    </row>
    <row r="1058" spans="1:2" x14ac:dyDescent="0.2">
      <c r="A1058">
        <v>87662</v>
      </c>
      <c r="B1058" t="s">
        <v>979</v>
      </c>
    </row>
    <row r="1059" spans="1:2" x14ac:dyDescent="0.2">
      <c r="A1059">
        <v>87662</v>
      </c>
      <c r="B1059" t="s">
        <v>980</v>
      </c>
    </row>
    <row r="1060" spans="1:2" x14ac:dyDescent="0.2">
      <c r="A1060">
        <v>87663</v>
      </c>
      <c r="B1060" t="s">
        <v>981</v>
      </c>
    </row>
    <row r="1061" spans="1:2" x14ac:dyDescent="0.2">
      <c r="A1061">
        <v>87665</v>
      </c>
      <c r="B1061" t="s">
        <v>982</v>
      </c>
    </row>
    <row r="1062" spans="1:2" x14ac:dyDescent="0.2">
      <c r="A1062">
        <v>87666</v>
      </c>
      <c r="B1062" t="s">
        <v>983</v>
      </c>
    </row>
    <row r="1063" spans="1:2" x14ac:dyDescent="0.2">
      <c r="A1063">
        <v>87668</v>
      </c>
      <c r="B1063" t="s">
        <v>984</v>
      </c>
    </row>
    <row r="1064" spans="1:2" x14ac:dyDescent="0.2">
      <c r="A1064">
        <v>87669</v>
      </c>
      <c r="B1064" t="s">
        <v>985</v>
      </c>
    </row>
    <row r="1065" spans="1:2" x14ac:dyDescent="0.2">
      <c r="A1065">
        <v>87671</v>
      </c>
      <c r="B1065" t="s">
        <v>986</v>
      </c>
    </row>
    <row r="1066" spans="1:2" x14ac:dyDescent="0.2">
      <c r="A1066">
        <v>87672</v>
      </c>
      <c r="B1066" t="s">
        <v>987</v>
      </c>
    </row>
    <row r="1067" spans="1:2" x14ac:dyDescent="0.2">
      <c r="A1067">
        <v>87674</v>
      </c>
      <c r="B1067" t="s">
        <v>988</v>
      </c>
    </row>
    <row r="1068" spans="1:2" x14ac:dyDescent="0.2">
      <c r="A1068">
        <v>87675</v>
      </c>
      <c r="B1068" t="s">
        <v>989</v>
      </c>
    </row>
    <row r="1069" spans="1:2" x14ac:dyDescent="0.2">
      <c r="A1069">
        <v>87675</v>
      </c>
      <c r="B1069" t="s">
        <v>990</v>
      </c>
    </row>
    <row r="1070" spans="1:2" x14ac:dyDescent="0.2">
      <c r="A1070">
        <v>87677</v>
      </c>
      <c r="B1070" t="s">
        <v>991</v>
      </c>
    </row>
    <row r="1071" spans="1:2" x14ac:dyDescent="0.2">
      <c r="A1071">
        <v>87679</v>
      </c>
      <c r="B1071" t="s">
        <v>992</v>
      </c>
    </row>
    <row r="1072" spans="1:2" x14ac:dyDescent="0.2">
      <c r="A1072">
        <v>87700</v>
      </c>
      <c r="B1072" t="s">
        <v>993</v>
      </c>
    </row>
    <row r="1073" spans="1:2" x14ac:dyDescent="0.2">
      <c r="A1073">
        <v>87719</v>
      </c>
      <c r="B1073" t="s">
        <v>994</v>
      </c>
    </row>
    <row r="1074" spans="1:2" x14ac:dyDescent="0.2">
      <c r="A1074">
        <v>87724</v>
      </c>
      <c r="B1074" t="s">
        <v>995</v>
      </c>
    </row>
    <row r="1075" spans="1:2" x14ac:dyDescent="0.2">
      <c r="A1075">
        <v>87727</v>
      </c>
      <c r="B1075" t="s">
        <v>996</v>
      </c>
    </row>
    <row r="1076" spans="1:2" x14ac:dyDescent="0.2">
      <c r="A1076">
        <v>87730</v>
      </c>
      <c r="B1076" t="s">
        <v>997</v>
      </c>
    </row>
    <row r="1077" spans="1:2" x14ac:dyDescent="0.2">
      <c r="A1077">
        <v>87733</v>
      </c>
      <c r="B1077" t="s">
        <v>998</v>
      </c>
    </row>
    <row r="1078" spans="1:2" x14ac:dyDescent="0.2">
      <c r="A1078">
        <v>87734</v>
      </c>
      <c r="B1078" t="s">
        <v>999</v>
      </c>
    </row>
    <row r="1079" spans="1:2" x14ac:dyDescent="0.2">
      <c r="A1079">
        <v>87736</v>
      </c>
      <c r="B1079" t="s">
        <v>1000</v>
      </c>
    </row>
    <row r="1080" spans="1:2" x14ac:dyDescent="0.2">
      <c r="A1080">
        <v>87737</v>
      </c>
      <c r="B1080" t="s">
        <v>1001</v>
      </c>
    </row>
    <row r="1081" spans="1:2" x14ac:dyDescent="0.2">
      <c r="A1081">
        <v>87739</v>
      </c>
      <c r="B1081" t="s">
        <v>1002</v>
      </c>
    </row>
    <row r="1082" spans="1:2" x14ac:dyDescent="0.2">
      <c r="A1082">
        <v>87740</v>
      </c>
      <c r="B1082" t="s">
        <v>1003</v>
      </c>
    </row>
    <row r="1083" spans="1:2" x14ac:dyDescent="0.2">
      <c r="A1083">
        <v>87742</v>
      </c>
      <c r="B1083" t="s">
        <v>1004</v>
      </c>
    </row>
    <row r="1084" spans="1:2" x14ac:dyDescent="0.2">
      <c r="A1084">
        <v>87742</v>
      </c>
      <c r="B1084" t="s">
        <v>1005</v>
      </c>
    </row>
    <row r="1085" spans="1:2" x14ac:dyDescent="0.2">
      <c r="A1085">
        <v>87743</v>
      </c>
      <c r="B1085" t="s">
        <v>1006</v>
      </c>
    </row>
    <row r="1086" spans="1:2" x14ac:dyDescent="0.2">
      <c r="A1086">
        <v>87745</v>
      </c>
      <c r="B1086" t="s">
        <v>1007</v>
      </c>
    </row>
    <row r="1087" spans="1:2" x14ac:dyDescent="0.2">
      <c r="A1087">
        <v>87746</v>
      </c>
      <c r="B1087" t="s">
        <v>1008</v>
      </c>
    </row>
    <row r="1088" spans="1:2" x14ac:dyDescent="0.2">
      <c r="A1088">
        <v>87748</v>
      </c>
      <c r="B1088" t="s">
        <v>1009</v>
      </c>
    </row>
    <row r="1089" spans="1:2" x14ac:dyDescent="0.2">
      <c r="A1089">
        <v>87749</v>
      </c>
      <c r="B1089" t="s">
        <v>1010</v>
      </c>
    </row>
    <row r="1090" spans="1:2" x14ac:dyDescent="0.2">
      <c r="A1090">
        <v>87751</v>
      </c>
      <c r="B1090" t="s">
        <v>1011</v>
      </c>
    </row>
    <row r="1091" spans="1:2" x14ac:dyDescent="0.2">
      <c r="A1091">
        <v>87752</v>
      </c>
      <c r="B1091" t="s">
        <v>1012</v>
      </c>
    </row>
    <row r="1092" spans="1:2" x14ac:dyDescent="0.2">
      <c r="A1092">
        <v>87754</v>
      </c>
      <c r="B1092" t="s">
        <v>1013</v>
      </c>
    </row>
    <row r="1093" spans="1:2" x14ac:dyDescent="0.2">
      <c r="A1093">
        <v>87755</v>
      </c>
      <c r="B1093" t="s">
        <v>1014</v>
      </c>
    </row>
    <row r="1094" spans="1:2" x14ac:dyDescent="0.2">
      <c r="A1094">
        <v>87757</v>
      </c>
      <c r="B1094" t="s">
        <v>1015</v>
      </c>
    </row>
    <row r="1095" spans="1:2" x14ac:dyDescent="0.2">
      <c r="A1095">
        <v>87758</v>
      </c>
      <c r="B1095" t="s">
        <v>1016</v>
      </c>
    </row>
    <row r="1096" spans="1:2" x14ac:dyDescent="0.2">
      <c r="A1096">
        <v>87760</v>
      </c>
      <c r="B1096" t="s">
        <v>1017</v>
      </c>
    </row>
    <row r="1097" spans="1:2" x14ac:dyDescent="0.2">
      <c r="A1097">
        <v>87761</v>
      </c>
      <c r="B1097" t="s">
        <v>1018</v>
      </c>
    </row>
    <row r="1098" spans="1:2" x14ac:dyDescent="0.2">
      <c r="A1098">
        <v>87763</v>
      </c>
      <c r="B1098" t="s">
        <v>1019</v>
      </c>
    </row>
    <row r="1099" spans="1:2" x14ac:dyDescent="0.2">
      <c r="A1099">
        <v>87764</v>
      </c>
      <c r="B1099" t="s">
        <v>1020</v>
      </c>
    </row>
    <row r="1100" spans="1:2" x14ac:dyDescent="0.2">
      <c r="A1100">
        <v>87766</v>
      </c>
      <c r="B1100" t="s">
        <v>1021</v>
      </c>
    </row>
    <row r="1101" spans="1:2" x14ac:dyDescent="0.2">
      <c r="A1101">
        <v>87767</v>
      </c>
      <c r="B1101" t="s">
        <v>1022</v>
      </c>
    </row>
    <row r="1102" spans="1:2" x14ac:dyDescent="0.2">
      <c r="A1102">
        <v>87769</v>
      </c>
      <c r="B1102" t="s">
        <v>1023</v>
      </c>
    </row>
    <row r="1103" spans="1:2" x14ac:dyDescent="0.2">
      <c r="A1103">
        <v>87770</v>
      </c>
      <c r="B1103" t="s">
        <v>1024</v>
      </c>
    </row>
    <row r="1104" spans="1:2" x14ac:dyDescent="0.2">
      <c r="A1104">
        <v>87772</v>
      </c>
      <c r="B1104" t="s">
        <v>1025</v>
      </c>
    </row>
    <row r="1105" spans="1:2" x14ac:dyDescent="0.2">
      <c r="A1105">
        <v>87773</v>
      </c>
      <c r="B1105" t="s">
        <v>1026</v>
      </c>
    </row>
    <row r="1106" spans="1:2" x14ac:dyDescent="0.2">
      <c r="A1106">
        <v>87775</v>
      </c>
      <c r="B1106" t="s">
        <v>1027</v>
      </c>
    </row>
    <row r="1107" spans="1:2" x14ac:dyDescent="0.2">
      <c r="A1107">
        <v>87776</v>
      </c>
      <c r="B1107" t="s">
        <v>1028</v>
      </c>
    </row>
    <row r="1108" spans="1:2" x14ac:dyDescent="0.2">
      <c r="A1108">
        <v>87778</v>
      </c>
      <c r="B1108" t="s">
        <v>1029</v>
      </c>
    </row>
    <row r="1109" spans="1:2" x14ac:dyDescent="0.2">
      <c r="A1109">
        <v>87779</v>
      </c>
      <c r="B1109" t="s">
        <v>1030</v>
      </c>
    </row>
    <row r="1110" spans="1:2" x14ac:dyDescent="0.2">
      <c r="A1110">
        <v>87781</v>
      </c>
      <c r="B1110" t="s">
        <v>1031</v>
      </c>
    </row>
    <row r="1111" spans="1:2" x14ac:dyDescent="0.2">
      <c r="A1111">
        <v>87782</v>
      </c>
      <c r="B1111" t="s">
        <v>1032</v>
      </c>
    </row>
    <row r="1112" spans="1:2" x14ac:dyDescent="0.2">
      <c r="A1112">
        <v>87782</v>
      </c>
      <c r="B1112" t="s">
        <v>1005</v>
      </c>
    </row>
    <row r="1113" spans="1:2" x14ac:dyDescent="0.2">
      <c r="A1113">
        <v>87784</v>
      </c>
      <c r="B1113" t="s">
        <v>1033</v>
      </c>
    </row>
    <row r="1114" spans="1:2" x14ac:dyDescent="0.2">
      <c r="A1114">
        <v>87785</v>
      </c>
      <c r="B1114" t="s">
        <v>1034</v>
      </c>
    </row>
    <row r="1115" spans="1:2" x14ac:dyDescent="0.2">
      <c r="A1115">
        <v>87787</v>
      </c>
      <c r="B1115" t="s">
        <v>1035</v>
      </c>
    </row>
    <row r="1116" spans="1:2" x14ac:dyDescent="0.2">
      <c r="A1116">
        <v>87789</v>
      </c>
      <c r="B1116" t="s">
        <v>1036</v>
      </c>
    </row>
    <row r="1117" spans="1:2" x14ac:dyDescent="0.2">
      <c r="A1117">
        <v>88131</v>
      </c>
      <c r="B1117" t="s">
        <v>1037</v>
      </c>
    </row>
    <row r="1118" spans="1:2" x14ac:dyDescent="0.2">
      <c r="A1118">
        <v>88131</v>
      </c>
      <c r="B1118" t="s">
        <v>1038</v>
      </c>
    </row>
    <row r="1119" spans="1:2" x14ac:dyDescent="0.2">
      <c r="A1119">
        <v>88138</v>
      </c>
      <c r="B1119" t="s">
        <v>1039</v>
      </c>
    </row>
    <row r="1120" spans="1:2" x14ac:dyDescent="0.2">
      <c r="A1120">
        <v>88138</v>
      </c>
      <c r="B1120" t="s">
        <v>1040</v>
      </c>
    </row>
    <row r="1121" spans="1:2" x14ac:dyDescent="0.2">
      <c r="A1121">
        <v>88138</v>
      </c>
      <c r="B1121" t="s">
        <v>1041</v>
      </c>
    </row>
    <row r="1122" spans="1:2" x14ac:dyDescent="0.2">
      <c r="A1122">
        <v>88142</v>
      </c>
      <c r="B1122" t="s">
        <v>1042</v>
      </c>
    </row>
    <row r="1123" spans="1:2" x14ac:dyDescent="0.2">
      <c r="A1123">
        <v>88145</v>
      </c>
      <c r="B1123" t="s">
        <v>1043</v>
      </c>
    </row>
    <row r="1124" spans="1:2" x14ac:dyDescent="0.2">
      <c r="A1124">
        <v>88145</v>
      </c>
      <c r="B1124" t="s">
        <v>1044</v>
      </c>
    </row>
    <row r="1125" spans="1:2" x14ac:dyDescent="0.2">
      <c r="A1125">
        <v>88149</v>
      </c>
      <c r="B1125" t="s">
        <v>1045</v>
      </c>
    </row>
    <row r="1126" spans="1:2" x14ac:dyDescent="0.2">
      <c r="A1126">
        <v>88161</v>
      </c>
      <c r="B1126" t="s">
        <v>1046</v>
      </c>
    </row>
    <row r="1127" spans="1:2" x14ac:dyDescent="0.2">
      <c r="A1127">
        <v>88167</v>
      </c>
      <c r="B1127" t="s">
        <v>1047</v>
      </c>
    </row>
    <row r="1128" spans="1:2" x14ac:dyDescent="0.2">
      <c r="A1128">
        <v>88167</v>
      </c>
      <c r="B1128" t="s">
        <v>1048</v>
      </c>
    </row>
    <row r="1129" spans="1:2" x14ac:dyDescent="0.2">
      <c r="A1129">
        <v>88167</v>
      </c>
      <c r="B1129" t="s">
        <v>1049</v>
      </c>
    </row>
    <row r="1130" spans="1:2" x14ac:dyDescent="0.2">
      <c r="A1130">
        <v>88167</v>
      </c>
      <c r="B1130" t="s">
        <v>1050</v>
      </c>
    </row>
    <row r="1131" spans="1:2" x14ac:dyDescent="0.2">
      <c r="A1131">
        <v>88167</v>
      </c>
      <c r="B1131" t="s">
        <v>1051</v>
      </c>
    </row>
    <row r="1132" spans="1:2" x14ac:dyDescent="0.2">
      <c r="A1132">
        <v>88171</v>
      </c>
      <c r="B1132" t="s">
        <v>1052</v>
      </c>
    </row>
    <row r="1133" spans="1:2" x14ac:dyDescent="0.2">
      <c r="A1133">
        <v>88175</v>
      </c>
      <c r="B1133" t="s">
        <v>1053</v>
      </c>
    </row>
    <row r="1134" spans="1:2" x14ac:dyDescent="0.2">
      <c r="A1134">
        <v>88178</v>
      </c>
      <c r="B1134" t="s">
        <v>1054</v>
      </c>
    </row>
    <row r="1135" spans="1:2" x14ac:dyDescent="0.2">
      <c r="A1135">
        <v>88179</v>
      </c>
      <c r="B1135" t="s">
        <v>1055</v>
      </c>
    </row>
    <row r="1136" spans="1:2" x14ac:dyDescent="0.2">
      <c r="A1136">
        <v>89081</v>
      </c>
      <c r="B1136" t="s">
        <v>1056</v>
      </c>
    </row>
    <row r="1137" spans="1:2" x14ac:dyDescent="0.2">
      <c r="A1137">
        <v>89231</v>
      </c>
      <c r="B1137" t="s">
        <v>1057</v>
      </c>
    </row>
    <row r="1138" spans="1:2" x14ac:dyDescent="0.2">
      <c r="A1138">
        <v>89233</v>
      </c>
      <c r="B1138" t="s">
        <v>1057</v>
      </c>
    </row>
    <row r="1139" spans="1:2" x14ac:dyDescent="0.2">
      <c r="A1139">
        <v>89250</v>
      </c>
      <c r="B1139" t="s">
        <v>1058</v>
      </c>
    </row>
    <row r="1140" spans="1:2" x14ac:dyDescent="0.2">
      <c r="A1140">
        <v>89257</v>
      </c>
      <c r="B1140" t="s">
        <v>1059</v>
      </c>
    </row>
    <row r="1141" spans="1:2" x14ac:dyDescent="0.2">
      <c r="A1141">
        <v>89264</v>
      </c>
      <c r="B1141" t="s">
        <v>1060</v>
      </c>
    </row>
    <row r="1142" spans="1:2" x14ac:dyDescent="0.2">
      <c r="A1142">
        <v>89269</v>
      </c>
      <c r="B1142" t="s">
        <v>1061</v>
      </c>
    </row>
    <row r="1143" spans="1:2" x14ac:dyDescent="0.2">
      <c r="A1143">
        <v>89275</v>
      </c>
      <c r="B1143" t="s">
        <v>1056</v>
      </c>
    </row>
    <row r="1144" spans="1:2" x14ac:dyDescent="0.2">
      <c r="A1144">
        <v>89278</v>
      </c>
      <c r="B1144" t="s">
        <v>1062</v>
      </c>
    </row>
    <row r="1145" spans="1:2" x14ac:dyDescent="0.2">
      <c r="A1145">
        <v>89281</v>
      </c>
      <c r="B1145" t="s">
        <v>1063</v>
      </c>
    </row>
    <row r="1146" spans="1:2" x14ac:dyDescent="0.2">
      <c r="A1146">
        <v>89284</v>
      </c>
      <c r="B1146" t="s">
        <v>1064</v>
      </c>
    </row>
    <row r="1147" spans="1:2" x14ac:dyDescent="0.2">
      <c r="A1147">
        <v>89287</v>
      </c>
      <c r="B1147" t="s">
        <v>1065</v>
      </c>
    </row>
    <row r="1148" spans="1:2" x14ac:dyDescent="0.2">
      <c r="A1148">
        <v>89290</v>
      </c>
      <c r="B1148" t="s">
        <v>1066</v>
      </c>
    </row>
    <row r="1149" spans="1:2" x14ac:dyDescent="0.2">
      <c r="A1149">
        <v>89291</v>
      </c>
      <c r="B1149" t="s">
        <v>1067</v>
      </c>
    </row>
    <row r="1150" spans="1:2" x14ac:dyDescent="0.2">
      <c r="A1150">
        <v>89293</v>
      </c>
      <c r="B1150" t="s">
        <v>1068</v>
      </c>
    </row>
    <row r="1151" spans="1:2" x14ac:dyDescent="0.2">
      <c r="A1151">
        <v>89294</v>
      </c>
      <c r="B1151" t="s">
        <v>1069</v>
      </c>
    </row>
    <row r="1152" spans="1:2" x14ac:dyDescent="0.2">
      <c r="A1152">
        <v>89296</v>
      </c>
      <c r="B1152" t="s">
        <v>1070</v>
      </c>
    </row>
    <row r="1153" spans="1:2" x14ac:dyDescent="0.2">
      <c r="A1153">
        <v>89297</v>
      </c>
      <c r="B1153" t="s">
        <v>1071</v>
      </c>
    </row>
    <row r="1154" spans="1:2" x14ac:dyDescent="0.2">
      <c r="A1154">
        <v>89299</v>
      </c>
      <c r="B1154" t="s">
        <v>1072</v>
      </c>
    </row>
    <row r="1155" spans="1:2" x14ac:dyDescent="0.2">
      <c r="A1155">
        <v>89312</v>
      </c>
      <c r="B1155" t="s">
        <v>1073</v>
      </c>
    </row>
    <row r="1156" spans="1:2" x14ac:dyDescent="0.2">
      <c r="A1156">
        <v>89331</v>
      </c>
      <c r="B1156" t="s">
        <v>1074</v>
      </c>
    </row>
    <row r="1157" spans="1:2" x14ac:dyDescent="0.2">
      <c r="A1157">
        <v>89335</v>
      </c>
      <c r="B1157" t="s">
        <v>1075</v>
      </c>
    </row>
    <row r="1158" spans="1:2" x14ac:dyDescent="0.2">
      <c r="A1158">
        <v>89340</v>
      </c>
      <c r="B1158" t="s">
        <v>1076</v>
      </c>
    </row>
    <row r="1159" spans="1:2" x14ac:dyDescent="0.2">
      <c r="A1159">
        <v>89343</v>
      </c>
      <c r="B1159" t="s">
        <v>1077</v>
      </c>
    </row>
    <row r="1160" spans="1:2" x14ac:dyDescent="0.2">
      <c r="A1160">
        <v>89344</v>
      </c>
      <c r="B1160" t="s">
        <v>1078</v>
      </c>
    </row>
    <row r="1161" spans="1:2" x14ac:dyDescent="0.2">
      <c r="A1161">
        <v>89346</v>
      </c>
      <c r="B1161" t="s">
        <v>1079</v>
      </c>
    </row>
    <row r="1162" spans="1:2" x14ac:dyDescent="0.2">
      <c r="A1162">
        <v>89347</v>
      </c>
      <c r="B1162" t="s">
        <v>1080</v>
      </c>
    </row>
    <row r="1163" spans="1:2" x14ac:dyDescent="0.2">
      <c r="A1163">
        <v>89349</v>
      </c>
      <c r="B1163" t="s">
        <v>1081</v>
      </c>
    </row>
    <row r="1164" spans="1:2" x14ac:dyDescent="0.2">
      <c r="A1164">
        <v>89350</v>
      </c>
      <c r="B1164" t="s">
        <v>1082</v>
      </c>
    </row>
    <row r="1165" spans="1:2" x14ac:dyDescent="0.2">
      <c r="A1165">
        <v>89352</v>
      </c>
      <c r="B1165" t="s">
        <v>1083</v>
      </c>
    </row>
    <row r="1166" spans="1:2" x14ac:dyDescent="0.2">
      <c r="A1166">
        <v>89353</v>
      </c>
      <c r="B1166" t="s">
        <v>1084</v>
      </c>
    </row>
    <row r="1167" spans="1:2" x14ac:dyDescent="0.2">
      <c r="A1167">
        <v>89355</v>
      </c>
      <c r="B1167" t="s">
        <v>1085</v>
      </c>
    </row>
    <row r="1168" spans="1:2" x14ac:dyDescent="0.2">
      <c r="A1168">
        <v>89356</v>
      </c>
      <c r="B1168" t="s">
        <v>1086</v>
      </c>
    </row>
    <row r="1169" spans="1:2" x14ac:dyDescent="0.2">
      <c r="A1169">
        <v>89358</v>
      </c>
      <c r="B1169" t="s">
        <v>1087</v>
      </c>
    </row>
    <row r="1170" spans="1:2" x14ac:dyDescent="0.2">
      <c r="A1170">
        <v>89359</v>
      </c>
      <c r="B1170" t="s">
        <v>1088</v>
      </c>
    </row>
    <row r="1171" spans="1:2" x14ac:dyDescent="0.2">
      <c r="A1171">
        <v>89361</v>
      </c>
      <c r="B1171" t="s">
        <v>1089</v>
      </c>
    </row>
    <row r="1172" spans="1:2" x14ac:dyDescent="0.2">
      <c r="A1172">
        <v>89362</v>
      </c>
      <c r="B1172" t="s">
        <v>1090</v>
      </c>
    </row>
    <row r="1173" spans="1:2" x14ac:dyDescent="0.2">
      <c r="A1173">
        <v>89364</v>
      </c>
      <c r="B1173" t="s">
        <v>1091</v>
      </c>
    </row>
    <row r="1174" spans="1:2" x14ac:dyDescent="0.2">
      <c r="A1174">
        <v>89365</v>
      </c>
      <c r="B1174" t="s">
        <v>1092</v>
      </c>
    </row>
    <row r="1175" spans="1:2" x14ac:dyDescent="0.2">
      <c r="A1175">
        <v>89367</v>
      </c>
      <c r="B1175" t="s">
        <v>1093</v>
      </c>
    </row>
    <row r="1176" spans="1:2" x14ac:dyDescent="0.2">
      <c r="A1176">
        <v>89368</v>
      </c>
      <c r="B1176" t="s">
        <v>1094</v>
      </c>
    </row>
    <row r="1177" spans="1:2" x14ac:dyDescent="0.2">
      <c r="A1177">
        <v>89407</v>
      </c>
      <c r="B1177" t="s">
        <v>1095</v>
      </c>
    </row>
    <row r="1178" spans="1:2" x14ac:dyDescent="0.2">
      <c r="A1178">
        <v>89415</v>
      </c>
      <c r="B1178" t="s">
        <v>1096</v>
      </c>
    </row>
    <row r="1179" spans="1:2" x14ac:dyDescent="0.2">
      <c r="A1179">
        <v>89420</v>
      </c>
      <c r="B1179" t="s">
        <v>1097</v>
      </c>
    </row>
    <row r="1180" spans="1:2" x14ac:dyDescent="0.2">
      <c r="A1180">
        <v>89423</v>
      </c>
      <c r="B1180" t="s">
        <v>1098</v>
      </c>
    </row>
    <row r="1181" spans="1:2" x14ac:dyDescent="0.2">
      <c r="A1181">
        <v>89426</v>
      </c>
      <c r="B1181" t="s">
        <v>1099</v>
      </c>
    </row>
    <row r="1182" spans="1:2" x14ac:dyDescent="0.2">
      <c r="A1182">
        <v>89426</v>
      </c>
      <c r="B1182" t="s">
        <v>1100</v>
      </c>
    </row>
    <row r="1183" spans="1:2" x14ac:dyDescent="0.2">
      <c r="A1183">
        <v>89428</v>
      </c>
      <c r="B1183" t="s">
        <v>1101</v>
      </c>
    </row>
    <row r="1184" spans="1:2" x14ac:dyDescent="0.2">
      <c r="A1184">
        <v>89429</v>
      </c>
      <c r="B1184" t="s">
        <v>1102</v>
      </c>
    </row>
    <row r="1185" spans="1:2" x14ac:dyDescent="0.2">
      <c r="A1185">
        <v>89431</v>
      </c>
      <c r="B1185" t="s">
        <v>1103</v>
      </c>
    </row>
    <row r="1186" spans="1:2" x14ac:dyDescent="0.2">
      <c r="A1186">
        <v>89434</v>
      </c>
      <c r="B1186" t="s">
        <v>1104</v>
      </c>
    </row>
    <row r="1187" spans="1:2" x14ac:dyDescent="0.2">
      <c r="A1187">
        <v>89435</v>
      </c>
      <c r="B1187" t="s">
        <v>1105</v>
      </c>
    </row>
    <row r="1188" spans="1:2" x14ac:dyDescent="0.2">
      <c r="A1188">
        <v>89437</v>
      </c>
      <c r="B1188" t="s">
        <v>1106</v>
      </c>
    </row>
    <row r="1189" spans="1:2" x14ac:dyDescent="0.2">
      <c r="A1189">
        <v>89438</v>
      </c>
      <c r="B1189" t="s">
        <v>1107</v>
      </c>
    </row>
    <row r="1190" spans="1:2" x14ac:dyDescent="0.2">
      <c r="A1190">
        <v>89440</v>
      </c>
      <c r="B1190" t="s">
        <v>1108</v>
      </c>
    </row>
    <row r="1191" spans="1:2" x14ac:dyDescent="0.2">
      <c r="A1191">
        <v>89441</v>
      </c>
      <c r="B1191" t="s">
        <v>1109</v>
      </c>
    </row>
    <row r="1192" spans="1:2" x14ac:dyDescent="0.2">
      <c r="A1192">
        <v>89443</v>
      </c>
      <c r="B1192" t="s">
        <v>1110</v>
      </c>
    </row>
    <row r="1193" spans="1:2" x14ac:dyDescent="0.2">
      <c r="A1193">
        <v>89446</v>
      </c>
      <c r="B1193" t="s">
        <v>1111</v>
      </c>
    </row>
    <row r="1194" spans="1:2" x14ac:dyDescent="0.2">
      <c r="A1194">
        <v>89447</v>
      </c>
      <c r="B1194" t="s">
        <v>1112</v>
      </c>
    </row>
    <row r="1195" spans="1:2" x14ac:dyDescent="0.2">
      <c r="A1195">
        <v>90402</v>
      </c>
      <c r="B1195" t="s">
        <v>1113</v>
      </c>
    </row>
    <row r="1196" spans="1:2" x14ac:dyDescent="0.2">
      <c r="A1196">
        <v>90402</v>
      </c>
      <c r="B1196" t="s">
        <v>1114</v>
      </c>
    </row>
    <row r="1197" spans="1:2" x14ac:dyDescent="0.2">
      <c r="A1197">
        <v>90402</v>
      </c>
      <c r="B1197" t="s">
        <v>1115</v>
      </c>
    </row>
    <row r="1198" spans="1:2" x14ac:dyDescent="0.2">
      <c r="A1198">
        <v>90402</v>
      </c>
      <c r="B1198" t="s">
        <v>1116</v>
      </c>
    </row>
    <row r="1199" spans="1:2" x14ac:dyDescent="0.2">
      <c r="A1199">
        <v>90402</v>
      </c>
      <c r="B1199" t="s">
        <v>1117</v>
      </c>
    </row>
    <row r="1200" spans="1:2" x14ac:dyDescent="0.2">
      <c r="A1200">
        <v>90403</v>
      </c>
      <c r="B1200" t="s">
        <v>1113</v>
      </c>
    </row>
    <row r="1201" spans="1:2" x14ac:dyDescent="0.2">
      <c r="A1201">
        <v>90403</v>
      </c>
      <c r="B1201" t="s">
        <v>1114</v>
      </c>
    </row>
    <row r="1202" spans="1:2" x14ac:dyDescent="0.2">
      <c r="A1202">
        <v>90403</v>
      </c>
      <c r="B1202" t="s">
        <v>1118</v>
      </c>
    </row>
    <row r="1203" spans="1:2" x14ac:dyDescent="0.2">
      <c r="A1203">
        <v>90408</v>
      </c>
      <c r="B1203" t="s">
        <v>1119</v>
      </c>
    </row>
    <row r="1204" spans="1:2" x14ac:dyDescent="0.2">
      <c r="A1204">
        <v>90408</v>
      </c>
      <c r="B1204" t="s">
        <v>1120</v>
      </c>
    </row>
    <row r="1205" spans="1:2" x14ac:dyDescent="0.2">
      <c r="A1205">
        <v>90408</v>
      </c>
      <c r="B1205" t="s">
        <v>1121</v>
      </c>
    </row>
    <row r="1206" spans="1:2" x14ac:dyDescent="0.2">
      <c r="A1206">
        <v>90408</v>
      </c>
      <c r="B1206" t="s">
        <v>1122</v>
      </c>
    </row>
    <row r="1207" spans="1:2" x14ac:dyDescent="0.2">
      <c r="A1207">
        <v>90408</v>
      </c>
      <c r="B1207" t="s">
        <v>1123</v>
      </c>
    </row>
    <row r="1208" spans="1:2" x14ac:dyDescent="0.2">
      <c r="A1208">
        <v>90409</v>
      </c>
      <c r="B1208" t="s">
        <v>1119</v>
      </c>
    </row>
    <row r="1209" spans="1:2" x14ac:dyDescent="0.2">
      <c r="A1209">
        <v>90409</v>
      </c>
      <c r="B1209" t="s">
        <v>1120</v>
      </c>
    </row>
    <row r="1210" spans="1:2" x14ac:dyDescent="0.2">
      <c r="A1210">
        <v>90409</v>
      </c>
      <c r="B1210" t="s">
        <v>1121</v>
      </c>
    </row>
    <row r="1211" spans="1:2" x14ac:dyDescent="0.2">
      <c r="A1211">
        <v>90409</v>
      </c>
      <c r="B1211" t="s">
        <v>1124</v>
      </c>
    </row>
    <row r="1212" spans="1:2" x14ac:dyDescent="0.2">
      <c r="A1212">
        <v>90411</v>
      </c>
      <c r="B1212" t="s">
        <v>1125</v>
      </c>
    </row>
    <row r="1213" spans="1:2" x14ac:dyDescent="0.2">
      <c r="A1213">
        <v>90411</v>
      </c>
      <c r="B1213" t="s">
        <v>1126</v>
      </c>
    </row>
    <row r="1214" spans="1:2" x14ac:dyDescent="0.2">
      <c r="A1214">
        <v>90411</v>
      </c>
      <c r="B1214" t="s">
        <v>1127</v>
      </c>
    </row>
    <row r="1215" spans="1:2" x14ac:dyDescent="0.2">
      <c r="A1215">
        <v>90411</v>
      </c>
      <c r="B1215" t="s">
        <v>1128</v>
      </c>
    </row>
    <row r="1216" spans="1:2" x14ac:dyDescent="0.2">
      <c r="A1216">
        <v>90411</v>
      </c>
      <c r="B1216" t="s">
        <v>1129</v>
      </c>
    </row>
    <row r="1217" spans="1:2" x14ac:dyDescent="0.2">
      <c r="A1217">
        <v>90411</v>
      </c>
      <c r="B1217" t="s">
        <v>1130</v>
      </c>
    </row>
    <row r="1218" spans="1:2" x14ac:dyDescent="0.2">
      <c r="A1218">
        <v>90411</v>
      </c>
      <c r="B1218" t="s">
        <v>1131</v>
      </c>
    </row>
    <row r="1219" spans="1:2" x14ac:dyDescent="0.2">
      <c r="A1219">
        <v>90419</v>
      </c>
      <c r="B1219" t="s">
        <v>1132</v>
      </c>
    </row>
    <row r="1220" spans="1:2" x14ac:dyDescent="0.2">
      <c r="A1220">
        <v>90419</v>
      </c>
      <c r="B1220" t="s">
        <v>1123</v>
      </c>
    </row>
    <row r="1221" spans="1:2" x14ac:dyDescent="0.2">
      <c r="A1221">
        <v>90425</v>
      </c>
      <c r="B1221" t="s">
        <v>1120</v>
      </c>
    </row>
    <row r="1222" spans="1:2" x14ac:dyDescent="0.2">
      <c r="A1222">
        <v>90425</v>
      </c>
      <c r="B1222" t="s">
        <v>1133</v>
      </c>
    </row>
    <row r="1223" spans="1:2" x14ac:dyDescent="0.2">
      <c r="A1223">
        <v>90425</v>
      </c>
      <c r="B1223" t="s">
        <v>1134</v>
      </c>
    </row>
    <row r="1224" spans="1:2" x14ac:dyDescent="0.2">
      <c r="A1224">
        <v>90425</v>
      </c>
      <c r="B1224" t="s">
        <v>1135</v>
      </c>
    </row>
    <row r="1225" spans="1:2" x14ac:dyDescent="0.2">
      <c r="A1225">
        <v>90425</v>
      </c>
      <c r="B1225" t="s">
        <v>1136</v>
      </c>
    </row>
    <row r="1226" spans="1:2" x14ac:dyDescent="0.2">
      <c r="A1226">
        <v>90425</v>
      </c>
      <c r="B1226" t="s">
        <v>1137</v>
      </c>
    </row>
    <row r="1227" spans="1:2" x14ac:dyDescent="0.2">
      <c r="A1227">
        <v>90427</v>
      </c>
      <c r="B1227" t="s">
        <v>1138</v>
      </c>
    </row>
    <row r="1228" spans="1:2" x14ac:dyDescent="0.2">
      <c r="A1228">
        <v>90427</v>
      </c>
      <c r="B1228" t="s">
        <v>1139</v>
      </c>
    </row>
    <row r="1229" spans="1:2" x14ac:dyDescent="0.2">
      <c r="A1229">
        <v>90427</v>
      </c>
      <c r="B1229" t="s">
        <v>1140</v>
      </c>
    </row>
    <row r="1230" spans="1:2" x14ac:dyDescent="0.2">
      <c r="A1230">
        <v>90427</v>
      </c>
      <c r="B1230" t="s">
        <v>1141</v>
      </c>
    </row>
    <row r="1231" spans="1:2" x14ac:dyDescent="0.2">
      <c r="A1231">
        <v>90427</v>
      </c>
      <c r="B1231" t="s">
        <v>1142</v>
      </c>
    </row>
    <row r="1232" spans="1:2" x14ac:dyDescent="0.2">
      <c r="A1232">
        <v>90427</v>
      </c>
      <c r="B1232" t="s">
        <v>1143</v>
      </c>
    </row>
    <row r="1233" spans="1:2" x14ac:dyDescent="0.2">
      <c r="A1233">
        <v>90427</v>
      </c>
      <c r="B1233" t="s">
        <v>1144</v>
      </c>
    </row>
    <row r="1234" spans="1:2" x14ac:dyDescent="0.2">
      <c r="A1234">
        <v>90427</v>
      </c>
      <c r="B1234" t="s">
        <v>1145</v>
      </c>
    </row>
    <row r="1235" spans="1:2" x14ac:dyDescent="0.2">
      <c r="A1235">
        <v>90427</v>
      </c>
      <c r="B1235" t="s">
        <v>1146</v>
      </c>
    </row>
    <row r="1236" spans="1:2" x14ac:dyDescent="0.2">
      <c r="A1236">
        <v>90427</v>
      </c>
      <c r="B1236" t="s">
        <v>1147</v>
      </c>
    </row>
    <row r="1237" spans="1:2" x14ac:dyDescent="0.2">
      <c r="A1237">
        <v>90427</v>
      </c>
      <c r="B1237" t="s">
        <v>1148</v>
      </c>
    </row>
    <row r="1238" spans="1:2" x14ac:dyDescent="0.2">
      <c r="A1238">
        <v>90427</v>
      </c>
      <c r="B1238" t="s">
        <v>1149</v>
      </c>
    </row>
    <row r="1239" spans="1:2" x14ac:dyDescent="0.2">
      <c r="A1239">
        <v>90427</v>
      </c>
      <c r="B1239" t="s">
        <v>1134</v>
      </c>
    </row>
    <row r="1240" spans="1:2" x14ac:dyDescent="0.2">
      <c r="A1240">
        <v>90427</v>
      </c>
      <c r="B1240" t="s">
        <v>1135</v>
      </c>
    </row>
    <row r="1241" spans="1:2" x14ac:dyDescent="0.2">
      <c r="A1241">
        <v>90427</v>
      </c>
      <c r="B1241" t="s">
        <v>1137</v>
      </c>
    </row>
    <row r="1242" spans="1:2" x14ac:dyDescent="0.2">
      <c r="A1242">
        <v>90429</v>
      </c>
      <c r="B1242" t="s">
        <v>1141</v>
      </c>
    </row>
    <row r="1243" spans="1:2" x14ac:dyDescent="0.2">
      <c r="A1243">
        <v>90429</v>
      </c>
      <c r="B1243" t="s">
        <v>1150</v>
      </c>
    </row>
    <row r="1244" spans="1:2" x14ac:dyDescent="0.2">
      <c r="A1244">
        <v>90429</v>
      </c>
      <c r="B1244" t="s">
        <v>1132</v>
      </c>
    </row>
    <row r="1245" spans="1:2" x14ac:dyDescent="0.2">
      <c r="A1245">
        <v>90429</v>
      </c>
      <c r="B1245" t="s">
        <v>1151</v>
      </c>
    </row>
    <row r="1246" spans="1:2" x14ac:dyDescent="0.2">
      <c r="A1246">
        <v>90429</v>
      </c>
      <c r="B1246" t="s">
        <v>1152</v>
      </c>
    </row>
    <row r="1247" spans="1:2" x14ac:dyDescent="0.2">
      <c r="A1247">
        <v>90429</v>
      </c>
      <c r="B1247" t="s">
        <v>1153</v>
      </c>
    </row>
    <row r="1248" spans="1:2" x14ac:dyDescent="0.2">
      <c r="A1248">
        <v>90431</v>
      </c>
      <c r="B1248" t="s">
        <v>1141</v>
      </c>
    </row>
    <row r="1249" spans="1:2" x14ac:dyDescent="0.2">
      <c r="A1249">
        <v>90431</v>
      </c>
      <c r="B1249" t="s">
        <v>1154</v>
      </c>
    </row>
    <row r="1250" spans="1:2" x14ac:dyDescent="0.2">
      <c r="A1250">
        <v>90431</v>
      </c>
      <c r="B1250" t="s">
        <v>1155</v>
      </c>
    </row>
    <row r="1251" spans="1:2" x14ac:dyDescent="0.2">
      <c r="A1251">
        <v>90431</v>
      </c>
      <c r="B1251" t="s">
        <v>1156</v>
      </c>
    </row>
    <row r="1252" spans="1:2" x14ac:dyDescent="0.2">
      <c r="A1252">
        <v>90431</v>
      </c>
      <c r="B1252" t="s">
        <v>1157</v>
      </c>
    </row>
    <row r="1253" spans="1:2" x14ac:dyDescent="0.2">
      <c r="A1253">
        <v>90431</v>
      </c>
      <c r="B1253" t="s">
        <v>1158</v>
      </c>
    </row>
    <row r="1254" spans="1:2" x14ac:dyDescent="0.2">
      <c r="A1254">
        <v>90431</v>
      </c>
      <c r="B1254" t="s">
        <v>1159</v>
      </c>
    </row>
    <row r="1255" spans="1:2" x14ac:dyDescent="0.2">
      <c r="A1255">
        <v>90431</v>
      </c>
      <c r="B1255" t="s">
        <v>1153</v>
      </c>
    </row>
    <row r="1256" spans="1:2" x14ac:dyDescent="0.2">
      <c r="A1256">
        <v>90431</v>
      </c>
      <c r="B1256" t="s">
        <v>1160</v>
      </c>
    </row>
    <row r="1257" spans="1:2" x14ac:dyDescent="0.2">
      <c r="A1257">
        <v>90439</v>
      </c>
      <c r="B1257" t="s">
        <v>1156</v>
      </c>
    </row>
    <row r="1258" spans="1:2" x14ac:dyDescent="0.2">
      <c r="A1258">
        <v>90439</v>
      </c>
      <c r="B1258" t="s">
        <v>1161</v>
      </c>
    </row>
    <row r="1259" spans="1:2" x14ac:dyDescent="0.2">
      <c r="A1259">
        <v>90439</v>
      </c>
      <c r="B1259" t="s">
        <v>1162</v>
      </c>
    </row>
    <row r="1260" spans="1:2" x14ac:dyDescent="0.2">
      <c r="A1260">
        <v>90439</v>
      </c>
      <c r="B1260" t="s">
        <v>1160</v>
      </c>
    </row>
    <row r="1261" spans="1:2" x14ac:dyDescent="0.2">
      <c r="A1261">
        <v>90441</v>
      </c>
      <c r="B1261" t="s">
        <v>1163</v>
      </c>
    </row>
    <row r="1262" spans="1:2" x14ac:dyDescent="0.2">
      <c r="A1262">
        <v>90441</v>
      </c>
      <c r="B1262" t="s">
        <v>1164</v>
      </c>
    </row>
    <row r="1263" spans="1:2" x14ac:dyDescent="0.2">
      <c r="A1263">
        <v>90441</v>
      </c>
      <c r="B1263" t="s">
        <v>1161</v>
      </c>
    </row>
    <row r="1264" spans="1:2" x14ac:dyDescent="0.2">
      <c r="A1264">
        <v>90441</v>
      </c>
      <c r="B1264" t="s">
        <v>1165</v>
      </c>
    </row>
    <row r="1265" spans="1:2" x14ac:dyDescent="0.2">
      <c r="A1265">
        <v>90443</v>
      </c>
      <c r="B1265" t="s">
        <v>1163</v>
      </c>
    </row>
    <row r="1266" spans="1:2" x14ac:dyDescent="0.2">
      <c r="A1266">
        <v>90443</v>
      </c>
      <c r="B1266" t="s">
        <v>1150</v>
      </c>
    </row>
    <row r="1267" spans="1:2" x14ac:dyDescent="0.2">
      <c r="A1267">
        <v>90443</v>
      </c>
      <c r="B1267" t="s">
        <v>1166</v>
      </c>
    </row>
    <row r="1268" spans="1:2" x14ac:dyDescent="0.2">
      <c r="A1268">
        <v>90443</v>
      </c>
      <c r="B1268" t="s">
        <v>1152</v>
      </c>
    </row>
    <row r="1269" spans="1:2" x14ac:dyDescent="0.2">
      <c r="A1269">
        <v>90443</v>
      </c>
      <c r="B1269" t="s">
        <v>1162</v>
      </c>
    </row>
    <row r="1270" spans="1:2" x14ac:dyDescent="0.2">
      <c r="A1270">
        <v>90443</v>
      </c>
      <c r="B1270" t="s">
        <v>1167</v>
      </c>
    </row>
    <row r="1271" spans="1:2" x14ac:dyDescent="0.2">
      <c r="A1271">
        <v>90443</v>
      </c>
      <c r="B1271" t="s">
        <v>1115</v>
      </c>
    </row>
    <row r="1272" spans="1:2" x14ac:dyDescent="0.2">
      <c r="A1272">
        <v>90449</v>
      </c>
      <c r="B1272" t="s">
        <v>1168</v>
      </c>
    </row>
    <row r="1273" spans="1:2" x14ac:dyDescent="0.2">
      <c r="A1273">
        <v>90449</v>
      </c>
      <c r="B1273" t="s">
        <v>1169</v>
      </c>
    </row>
    <row r="1274" spans="1:2" x14ac:dyDescent="0.2">
      <c r="A1274">
        <v>90449</v>
      </c>
      <c r="B1274" t="s">
        <v>1170</v>
      </c>
    </row>
    <row r="1275" spans="1:2" x14ac:dyDescent="0.2">
      <c r="A1275">
        <v>90451</v>
      </c>
      <c r="B1275" t="s">
        <v>1171</v>
      </c>
    </row>
    <row r="1276" spans="1:2" x14ac:dyDescent="0.2">
      <c r="A1276">
        <v>90451</v>
      </c>
      <c r="B1276" t="s">
        <v>1172</v>
      </c>
    </row>
    <row r="1277" spans="1:2" x14ac:dyDescent="0.2">
      <c r="A1277">
        <v>90451</v>
      </c>
      <c r="B1277" t="s">
        <v>1173</v>
      </c>
    </row>
    <row r="1278" spans="1:2" x14ac:dyDescent="0.2">
      <c r="A1278">
        <v>90451</v>
      </c>
      <c r="B1278" t="s">
        <v>1174</v>
      </c>
    </row>
    <row r="1279" spans="1:2" x14ac:dyDescent="0.2">
      <c r="A1279">
        <v>90451</v>
      </c>
      <c r="B1279" t="s">
        <v>1170</v>
      </c>
    </row>
    <row r="1280" spans="1:2" x14ac:dyDescent="0.2">
      <c r="A1280">
        <v>90453</v>
      </c>
      <c r="B1280" t="s">
        <v>1171</v>
      </c>
    </row>
    <row r="1281" spans="1:2" x14ac:dyDescent="0.2">
      <c r="A1281">
        <v>90453</v>
      </c>
      <c r="B1281" t="s">
        <v>1175</v>
      </c>
    </row>
    <row r="1282" spans="1:2" x14ac:dyDescent="0.2">
      <c r="A1282">
        <v>90453</v>
      </c>
      <c r="B1282" t="s">
        <v>1176</v>
      </c>
    </row>
    <row r="1283" spans="1:2" x14ac:dyDescent="0.2">
      <c r="A1283">
        <v>90453</v>
      </c>
      <c r="B1283" t="s">
        <v>1177</v>
      </c>
    </row>
    <row r="1284" spans="1:2" x14ac:dyDescent="0.2">
      <c r="A1284">
        <v>90453</v>
      </c>
      <c r="B1284" t="s">
        <v>1178</v>
      </c>
    </row>
    <row r="1285" spans="1:2" x14ac:dyDescent="0.2">
      <c r="A1285">
        <v>90453</v>
      </c>
      <c r="B1285" t="s">
        <v>1179</v>
      </c>
    </row>
    <row r="1286" spans="1:2" x14ac:dyDescent="0.2">
      <c r="A1286">
        <v>90453</v>
      </c>
      <c r="B1286" t="s">
        <v>1180</v>
      </c>
    </row>
    <row r="1287" spans="1:2" x14ac:dyDescent="0.2">
      <c r="A1287">
        <v>90453</v>
      </c>
      <c r="B1287" t="s">
        <v>1181</v>
      </c>
    </row>
    <row r="1288" spans="1:2" x14ac:dyDescent="0.2">
      <c r="A1288">
        <v>90453</v>
      </c>
      <c r="B1288" t="s">
        <v>1182</v>
      </c>
    </row>
    <row r="1289" spans="1:2" x14ac:dyDescent="0.2">
      <c r="A1289">
        <v>90453</v>
      </c>
      <c r="B1289" t="s">
        <v>1174</v>
      </c>
    </row>
    <row r="1290" spans="1:2" x14ac:dyDescent="0.2">
      <c r="A1290">
        <v>90453</v>
      </c>
      <c r="B1290" t="s">
        <v>1183</v>
      </c>
    </row>
    <row r="1291" spans="1:2" x14ac:dyDescent="0.2">
      <c r="A1291">
        <v>90455</v>
      </c>
      <c r="B1291" t="s">
        <v>1184</v>
      </c>
    </row>
    <row r="1292" spans="1:2" x14ac:dyDescent="0.2">
      <c r="A1292">
        <v>90455</v>
      </c>
      <c r="B1292" t="s">
        <v>1185</v>
      </c>
    </row>
    <row r="1293" spans="1:2" x14ac:dyDescent="0.2">
      <c r="A1293">
        <v>90455</v>
      </c>
      <c r="B1293" t="s">
        <v>1186</v>
      </c>
    </row>
    <row r="1294" spans="1:2" x14ac:dyDescent="0.2">
      <c r="A1294">
        <v>90455</v>
      </c>
      <c r="B1294" t="s">
        <v>1177</v>
      </c>
    </row>
    <row r="1295" spans="1:2" x14ac:dyDescent="0.2">
      <c r="A1295">
        <v>90455</v>
      </c>
      <c r="B1295" t="s">
        <v>1187</v>
      </c>
    </row>
    <row r="1296" spans="1:2" x14ac:dyDescent="0.2">
      <c r="A1296">
        <v>90455</v>
      </c>
      <c r="B1296" t="s">
        <v>1188</v>
      </c>
    </row>
    <row r="1297" spans="1:2" x14ac:dyDescent="0.2">
      <c r="A1297">
        <v>90455</v>
      </c>
      <c r="B1297" t="s">
        <v>1182</v>
      </c>
    </row>
    <row r="1298" spans="1:2" x14ac:dyDescent="0.2">
      <c r="A1298">
        <v>90455</v>
      </c>
      <c r="B1298" t="s">
        <v>1189</v>
      </c>
    </row>
    <row r="1299" spans="1:2" x14ac:dyDescent="0.2">
      <c r="A1299">
        <v>90455</v>
      </c>
      <c r="B1299" t="s">
        <v>1190</v>
      </c>
    </row>
    <row r="1300" spans="1:2" x14ac:dyDescent="0.2">
      <c r="A1300">
        <v>90455</v>
      </c>
      <c r="B1300" t="s">
        <v>1191</v>
      </c>
    </row>
    <row r="1301" spans="1:2" x14ac:dyDescent="0.2">
      <c r="A1301">
        <v>90455</v>
      </c>
      <c r="B1301" t="s">
        <v>1192</v>
      </c>
    </row>
    <row r="1302" spans="1:2" x14ac:dyDescent="0.2">
      <c r="A1302">
        <v>90459</v>
      </c>
      <c r="B1302" t="s">
        <v>1193</v>
      </c>
    </row>
    <row r="1303" spans="1:2" x14ac:dyDescent="0.2">
      <c r="A1303">
        <v>90459</v>
      </c>
      <c r="B1303" t="s">
        <v>1163</v>
      </c>
    </row>
    <row r="1304" spans="1:2" x14ac:dyDescent="0.2">
      <c r="A1304">
        <v>90459</v>
      </c>
      <c r="B1304" t="s">
        <v>1194</v>
      </c>
    </row>
    <row r="1305" spans="1:2" x14ac:dyDescent="0.2">
      <c r="A1305">
        <v>90459</v>
      </c>
      <c r="B1305" t="s">
        <v>1166</v>
      </c>
    </row>
    <row r="1306" spans="1:2" x14ac:dyDescent="0.2">
      <c r="A1306">
        <v>90459</v>
      </c>
      <c r="B1306" t="s">
        <v>1195</v>
      </c>
    </row>
    <row r="1307" spans="1:2" x14ac:dyDescent="0.2">
      <c r="A1307">
        <v>90459</v>
      </c>
      <c r="B1307" t="s">
        <v>1167</v>
      </c>
    </row>
    <row r="1308" spans="1:2" x14ac:dyDescent="0.2">
      <c r="A1308">
        <v>90461</v>
      </c>
      <c r="B1308" t="s">
        <v>1196</v>
      </c>
    </row>
    <row r="1309" spans="1:2" x14ac:dyDescent="0.2">
      <c r="A1309">
        <v>90461</v>
      </c>
      <c r="B1309" t="s">
        <v>1193</v>
      </c>
    </row>
    <row r="1310" spans="1:2" x14ac:dyDescent="0.2">
      <c r="A1310">
        <v>90461</v>
      </c>
      <c r="B1310" t="s">
        <v>1163</v>
      </c>
    </row>
    <row r="1311" spans="1:2" x14ac:dyDescent="0.2">
      <c r="A1311">
        <v>90461</v>
      </c>
      <c r="B1311" t="s">
        <v>1197</v>
      </c>
    </row>
    <row r="1312" spans="1:2" x14ac:dyDescent="0.2">
      <c r="A1312">
        <v>90461</v>
      </c>
      <c r="B1312" t="s">
        <v>1198</v>
      </c>
    </row>
    <row r="1313" spans="1:2" x14ac:dyDescent="0.2">
      <c r="A1313">
        <v>90461</v>
      </c>
      <c r="B1313" t="s">
        <v>1199</v>
      </c>
    </row>
    <row r="1314" spans="1:2" x14ac:dyDescent="0.2">
      <c r="A1314">
        <v>90461</v>
      </c>
      <c r="B1314" t="s">
        <v>1194</v>
      </c>
    </row>
    <row r="1315" spans="1:2" x14ac:dyDescent="0.2">
      <c r="A1315">
        <v>90461</v>
      </c>
      <c r="B1315" t="s">
        <v>1195</v>
      </c>
    </row>
    <row r="1316" spans="1:2" x14ac:dyDescent="0.2">
      <c r="A1316">
        <v>90461</v>
      </c>
      <c r="B1316" t="s">
        <v>1200</v>
      </c>
    </row>
    <row r="1317" spans="1:2" x14ac:dyDescent="0.2">
      <c r="A1317">
        <v>90469</v>
      </c>
      <c r="B1317" t="s">
        <v>1201</v>
      </c>
    </row>
    <row r="1318" spans="1:2" x14ac:dyDescent="0.2">
      <c r="A1318">
        <v>90469</v>
      </c>
      <c r="B1318" t="s">
        <v>1202</v>
      </c>
    </row>
    <row r="1319" spans="1:2" x14ac:dyDescent="0.2">
      <c r="A1319">
        <v>90469</v>
      </c>
      <c r="B1319" t="s">
        <v>1203</v>
      </c>
    </row>
    <row r="1320" spans="1:2" x14ac:dyDescent="0.2">
      <c r="A1320">
        <v>90469</v>
      </c>
      <c r="B1320" t="s">
        <v>1204</v>
      </c>
    </row>
    <row r="1321" spans="1:2" x14ac:dyDescent="0.2">
      <c r="A1321">
        <v>90469</v>
      </c>
      <c r="B1321" t="s">
        <v>1200</v>
      </c>
    </row>
    <row r="1322" spans="1:2" x14ac:dyDescent="0.2">
      <c r="A1322">
        <v>90471</v>
      </c>
      <c r="B1322" t="s">
        <v>1205</v>
      </c>
    </row>
    <row r="1323" spans="1:2" x14ac:dyDescent="0.2">
      <c r="A1323">
        <v>90471</v>
      </c>
      <c r="B1323" t="s">
        <v>1204</v>
      </c>
    </row>
    <row r="1324" spans="1:2" x14ac:dyDescent="0.2">
      <c r="A1324">
        <v>90471</v>
      </c>
      <c r="B1324" t="s">
        <v>1206</v>
      </c>
    </row>
    <row r="1325" spans="1:2" x14ac:dyDescent="0.2">
      <c r="A1325">
        <v>90471</v>
      </c>
      <c r="B1325" t="s">
        <v>1207</v>
      </c>
    </row>
    <row r="1326" spans="1:2" x14ac:dyDescent="0.2">
      <c r="A1326">
        <v>90471</v>
      </c>
      <c r="B1326" t="s">
        <v>1208</v>
      </c>
    </row>
    <row r="1327" spans="1:2" x14ac:dyDescent="0.2">
      <c r="A1327">
        <v>90473</v>
      </c>
      <c r="B1327" t="s">
        <v>1204</v>
      </c>
    </row>
    <row r="1328" spans="1:2" x14ac:dyDescent="0.2">
      <c r="A1328">
        <v>90475</v>
      </c>
      <c r="B1328" t="s">
        <v>1209</v>
      </c>
    </row>
    <row r="1329" spans="1:2" x14ac:dyDescent="0.2">
      <c r="A1329">
        <v>90475</v>
      </c>
      <c r="B1329" t="s">
        <v>1210</v>
      </c>
    </row>
    <row r="1330" spans="1:2" x14ac:dyDescent="0.2">
      <c r="A1330">
        <v>90475</v>
      </c>
      <c r="B1330" t="s">
        <v>1211</v>
      </c>
    </row>
    <row r="1331" spans="1:2" x14ac:dyDescent="0.2">
      <c r="A1331">
        <v>90475</v>
      </c>
      <c r="B1331" t="s">
        <v>1212</v>
      </c>
    </row>
    <row r="1332" spans="1:2" x14ac:dyDescent="0.2">
      <c r="A1332">
        <v>90475</v>
      </c>
      <c r="B1332" t="s">
        <v>1213</v>
      </c>
    </row>
    <row r="1333" spans="1:2" x14ac:dyDescent="0.2">
      <c r="A1333">
        <v>90475</v>
      </c>
      <c r="B1333" t="s">
        <v>1214</v>
      </c>
    </row>
    <row r="1334" spans="1:2" x14ac:dyDescent="0.2">
      <c r="A1334">
        <v>90475</v>
      </c>
      <c r="B1334" t="s">
        <v>1215</v>
      </c>
    </row>
    <row r="1335" spans="1:2" x14ac:dyDescent="0.2">
      <c r="A1335">
        <v>90478</v>
      </c>
      <c r="B1335" t="s">
        <v>1205</v>
      </c>
    </row>
    <row r="1336" spans="1:2" x14ac:dyDescent="0.2">
      <c r="A1336">
        <v>90478</v>
      </c>
      <c r="B1336" t="s">
        <v>1197</v>
      </c>
    </row>
    <row r="1337" spans="1:2" x14ac:dyDescent="0.2">
      <c r="A1337">
        <v>90478</v>
      </c>
      <c r="B1337" t="s">
        <v>1198</v>
      </c>
    </row>
    <row r="1338" spans="1:2" x14ac:dyDescent="0.2">
      <c r="A1338">
        <v>90478</v>
      </c>
      <c r="B1338" t="s">
        <v>1216</v>
      </c>
    </row>
    <row r="1339" spans="1:2" x14ac:dyDescent="0.2">
      <c r="A1339">
        <v>90478</v>
      </c>
      <c r="B1339" t="s">
        <v>1217</v>
      </c>
    </row>
    <row r="1340" spans="1:2" x14ac:dyDescent="0.2">
      <c r="A1340">
        <v>90480</v>
      </c>
      <c r="B1340" t="s">
        <v>1218</v>
      </c>
    </row>
    <row r="1341" spans="1:2" x14ac:dyDescent="0.2">
      <c r="A1341">
        <v>90480</v>
      </c>
      <c r="B1341" t="s">
        <v>1219</v>
      </c>
    </row>
    <row r="1342" spans="1:2" x14ac:dyDescent="0.2">
      <c r="A1342">
        <v>90480</v>
      </c>
      <c r="B1342" t="s">
        <v>1220</v>
      </c>
    </row>
    <row r="1343" spans="1:2" x14ac:dyDescent="0.2">
      <c r="A1343">
        <v>90480</v>
      </c>
      <c r="B1343" t="s">
        <v>1217</v>
      </c>
    </row>
    <row r="1344" spans="1:2" x14ac:dyDescent="0.2">
      <c r="A1344">
        <v>90482</v>
      </c>
      <c r="B1344" t="s">
        <v>1221</v>
      </c>
    </row>
    <row r="1345" spans="1:2" x14ac:dyDescent="0.2">
      <c r="A1345">
        <v>90482</v>
      </c>
      <c r="B1345" t="s">
        <v>1222</v>
      </c>
    </row>
    <row r="1346" spans="1:2" x14ac:dyDescent="0.2">
      <c r="A1346">
        <v>90482</v>
      </c>
      <c r="B1346" t="s">
        <v>1218</v>
      </c>
    </row>
    <row r="1347" spans="1:2" x14ac:dyDescent="0.2">
      <c r="A1347">
        <v>90482</v>
      </c>
      <c r="B1347" t="s">
        <v>1223</v>
      </c>
    </row>
    <row r="1348" spans="1:2" x14ac:dyDescent="0.2">
      <c r="A1348">
        <v>90482</v>
      </c>
      <c r="B1348" t="s">
        <v>1224</v>
      </c>
    </row>
    <row r="1349" spans="1:2" x14ac:dyDescent="0.2">
      <c r="A1349">
        <v>90489</v>
      </c>
      <c r="B1349" t="s">
        <v>1225</v>
      </c>
    </row>
    <row r="1350" spans="1:2" x14ac:dyDescent="0.2">
      <c r="A1350">
        <v>90489</v>
      </c>
      <c r="B1350" t="s">
        <v>1226</v>
      </c>
    </row>
    <row r="1351" spans="1:2" x14ac:dyDescent="0.2">
      <c r="A1351">
        <v>90489</v>
      </c>
      <c r="B1351" t="s">
        <v>1227</v>
      </c>
    </row>
    <row r="1352" spans="1:2" x14ac:dyDescent="0.2">
      <c r="A1352">
        <v>90489</v>
      </c>
      <c r="B1352" t="s">
        <v>1117</v>
      </c>
    </row>
    <row r="1353" spans="1:2" x14ac:dyDescent="0.2">
      <c r="A1353">
        <v>90491</v>
      </c>
      <c r="B1353" t="s">
        <v>1228</v>
      </c>
    </row>
    <row r="1354" spans="1:2" x14ac:dyDescent="0.2">
      <c r="A1354">
        <v>90491</v>
      </c>
      <c r="B1354" t="s">
        <v>1225</v>
      </c>
    </row>
    <row r="1355" spans="1:2" x14ac:dyDescent="0.2">
      <c r="A1355">
        <v>90491</v>
      </c>
      <c r="B1355" t="s">
        <v>1229</v>
      </c>
    </row>
    <row r="1356" spans="1:2" x14ac:dyDescent="0.2">
      <c r="A1356">
        <v>90491</v>
      </c>
      <c r="B1356" t="s">
        <v>1230</v>
      </c>
    </row>
    <row r="1357" spans="1:2" x14ac:dyDescent="0.2">
      <c r="A1357">
        <v>90491</v>
      </c>
      <c r="B1357" t="s">
        <v>1231</v>
      </c>
    </row>
    <row r="1358" spans="1:2" x14ac:dyDescent="0.2">
      <c r="A1358">
        <v>90491</v>
      </c>
      <c r="B1358" t="s">
        <v>1130</v>
      </c>
    </row>
    <row r="1359" spans="1:2" x14ac:dyDescent="0.2">
      <c r="A1359">
        <v>90491</v>
      </c>
      <c r="B1359" t="s">
        <v>1124</v>
      </c>
    </row>
    <row r="1360" spans="1:2" x14ac:dyDescent="0.2">
      <c r="A1360">
        <v>90491</v>
      </c>
      <c r="B1360" t="s">
        <v>1232</v>
      </c>
    </row>
    <row r="1361" spans="1:2" x14ac:dyDescent="0.2">
      <c r="A1361">
        <v>90491</v>
      </c>
      <c r="B1361" t="s">
        <v>1233</v>
      </c>
    </row>
    <row r="1362" spans="1:2" x14ac:dyDescent="0.2">
      <c r="A1362">
        <v>90491</v>
      </c>
      <c r="B1362" t="s">
        <v>1234</v>
      </c>
    </row>
    <row r="1363" spans="1:2" x14ac:dyDescent="0.2">
      <c r="A1363">
        <v>90491</v>
      </c>
      <c r="B1363" t="s">
        <v>1235</v>
      </c>
    </row>
    <row r="1364" spans="1:2" x14ac:dyDescent="0.2">
      <c r="A1364">
        <v>90513</v>
      </c>
      <c r="B1364" t="s">
        <v>1236</v>
      </c>
    </row>
    <row r="1365" spans="1:2" x14ac:dyDescent="0.2">
      <c r="A1365">
        <v>90518</v>
      </c>
      <c r="B1365" t="s">
        <v>1237</v>
      </c>
    </row>
    <row r="1366" spans="1:2" x14ac:dyDescent="0.2">
      <c r="A1366">
        <v>90522</v>
      </c>
      <c r="B1366" t="s">
        <v>1238</v>
      </c>
    </row>
    <row r="1367" spans="1:2" x14ac:dyDescent="0.2">
      <c r="A1367">
        <v>90530</v>
      </c>
      <c r="B1367" t="s">
        <v>1239</v>
      </c>
    </row>
    <row r="1368" spans="1:2" x14ac:dyDescent="0.2">
      <c r="A1368">
        <v>90537</v>
      </c>
      <c r="B1368" t="s">
        <v>1240</v>
      </c>
    </row>
    <row r="1369" spans="1:2" x14ac:dyDescent="0.2">
      <c r="A1369">
        <v>90542</v>
      </c>
      <c r="B1369" t="s">
        <v>1241</v>
      </c>
    </row>
    <row r="1370" spans="1:2" x14ac:dyDescent="0.2">
      <c r="A1370">
        <v>90547</v>
      </c>
      <c r="B1370" t="s">
        <v>1242</v>
      </c>
    </row>
    <row r="1371" spans="1:2" x14ac:dyDescent="0.2">
      <c r="A1371">
        <v>90552</v>
      </c>
      <c r="B1371" t="s">
        <v>1243</v>
      </c>
    </row>
    <row r="1372" spans="1:2" x14ac:dyDescent="0.2">
      <c r="A1372">
        <v>90556</v>
      </c>
      <c r="B1372" t="s">
        <v>1244</v>
      </c>
    </row>
    <row r="1373" spans="1:2" x14ac:dyDescent="0.2">
      <c r="A1373">
        <v>90556</v>
      </c>
      <c r="B1373" t="s">
        <v>1245</v>
      </c>
    </row>
    <row r="1374" spans="1:2" x14ac:dyDescent="0.2">
      <c r="A1374">
        <v>90559</v>
      </c>
      <c r="B1374" t="s">
        <v>1246</v>
      </c>
    </row>
    <row r="1375" spans="1:2" x14ac:dyDescent="0.2">
      <c r="A1375">
        <v>90562</v>
      </c>
      <c r="B1375" t="s">
        <v>1247</v>
      </c>
    </row>
    <row r="1376" spans="1:2" x14ac:dyDescent="0.2">
      <c r="A1376">
        <v>90562</v>
      </c>
      <c r="B1376" t="s">
        <v>1248</v>
      </c>
    </row>
    <row r="1377" spans="1:2" x14ac:dyDescent="0.2">
      <c r="A1377">
        <v>90571</v>
      </c>
      <c r="B1377" t="s">
        <v>1249</v>
      </c>
    </row>
    <row r="1378" spans="1:2" x14ac:dyDescent="0.2">
      <c r="A1378">
        <v>90574</v>
      </c>
      <c r="B1378" t="s">
        <v>1250</v>
      </c>
    </row>
    <row r="1379" spans="1:2" x14ac:dyDescent="0.2">
      <c r="A1379">
        <v>90579</v>
      </c>
      <c r="B1379" t="s">
        <v>1251</v>
      </c>
    </row>
    <row r="1380" spans="1:2" x14ac:dyDescent="0.2">
      <c r="A1380">
        <v>90584</v>
      </c>
      <c r="B1380" t="s">
        <v>1252</v>
      </c>
    </row>
    <row r="1381" spans="1:2" x14ac:dyDescent="0.2">
      <c r="A1381">
        <v>90587</v>
      </c>
      <c r="B1381" t="s">
        <v>1253</v>
      </c>
    </row>
    <row r="1382" spans="1:2" x14ac:dyDescent="0.2">
      <c r="A1382">
        <v>90587</v>
      </c>
      <c r="B1382" t="s">
        <v>1254</v>
      </c>
    </row>
    <row r="1383" spans="1:2" x14ac:dyDescent="0.2">
      <c r="A1383">
        <v>90587</v>
      </c>
      <c r="B1383" t="s">
        <v>1255</v>
      </c>
    </row>
    <row r="1384" spans="1:2" x14ac:dyDescent="0.2">
      <c r="A1384">
        <v>90592</v>
      </c>
      <c r="B1384" t="s">
        <v>1256</v>
      </c>
    </row>
    <row r="1385" spans="1:2" x14ac:dyDescent="0.2">
      <c r="A1385">
        <v>90596</v>
      </c>
      <c r="B1385" t="s">
        <v>1257</v>
      </c>
    </row>
    <row r="1386" spans="1:2" x14ac:dyDescent="0.2">
      <c r="A1386">
        <v>90599</v>
      </c>
      <c r="B1386" t="s">
        <v>1258</v>
      </c>
    </row>
    <row r="1387" spans="1:2" x14ac:dyDescent="0.2">
      <c r="A1387">
        <v>90602</v>
      </c>
      <c r="B1387" t="s">
        <v>1259</v>
      </c>
    </row>
    <row r="1388" spans="1:2" x14ac:dyDescent="0.2">
      <c r="A1388">
        <v>90607</v>
      </c>
      <c r="B1388" t="s">
        <v>1260</v>
      </c>
    </row>
    <row r="1389" spans="1:2" x14ac:dyDescent="0.2">
      <c r="A1389">
        <v>90610</v>
      </c>
      <c r="B1389" t="s">
        <v>1261</v>
      </c>
    </row>
    <row r="1390" spans="1:2" x14ac:dyDescent="0.2">
      <c r="A1390">
        <v>90613</v>
      </c>
      <c r="B1390" t="s">
        <v>1262</v>
      </c>
    </row>
    <row r="1391" spans="1:2" x14ac:dyDescent="0.2">
      <c r="A1391">
        <v>90614</v>
      </c>
      <c r="B1391" t="s">
        <v>1263</v>
      </c>
    </row>
    <row r="1392" spans="1:2" x14ac:dyDescent="0.2">
      <c r="A1392">
        <v>90616</v>
      </c>
      <c r="B1392" t="s">
        <v>1264</v>
      </c>
    </row>
    <row r="1393" spans="1:2" x14ac:dyDescent="0.2">
      <c r="A1393">
        <v>90617</v>
      </c>
      <c r="B1393" t="s">
        <v>1265</v>
      </c>
    </row>
    <row r="1394" spans="1:2" x14ac:dyDescent="0.2">
      <c r="A1394">
        <v>90619</v>
      </c>
      <c r="B1394" t="s">
        <v>1266</v>
      </c>
    </row>
    <row r="1395" spans="1:2" x14ac:dyDescent="0.2">
      <c r="A1395">
        <v>90762</v>
      </c>
      <c r="B1395" t="s">
        <v>1267</v>
      </c>
    </row>
    <row r="1396" spans="1:2" x14ac:dyDescent="0.2">
      <c r="A1396">
        <v>90763</v>
      </c>
      <c r="B1396" t="s">
        <v>1267</v>
      </c>
    </row>
    <row r="1397" spans="1:2" x14ac:dyDescent="0.2">
      <c r="A1397">
        <v>90764</v>
      </c>
      <c r="B1397" t="s">
        <v>1267</v>
      </c>
    </row>
    <row r="1398" spans="1:2" x14ac:dyDescent="0.2">
      <c r="A1398">
        <v>90765</v>
      </c>
      <c r="B1398" t="s">
        <v>1267</v>
      </c>
    </row>
    <row r="1399" spans="1:2" x14ac:dyDescent="0.2">
      <c r="A1399">
        <v>90766</v>
      </c>
      <c r="B1399" t="s">
        <v>1267</v>
      </c>
    </row>
    <row r="1400" spans="1:2" x14ac:dyDescent="0.2">
      <c r="A1400">
        <v>90767</v>
      </c>
      <c r="B1400" t="s">
        <v>1267</v>
      </c>
    </row>
    <row r="1401" spans="1:2" x14ac:dyDescent="0.2">
      <c r="A1401">
        <v>91052</v>
      </c>
      <c r="B1401" t="s">
        <v>1268</v>
      </c>
    </row>
    <row r="1402" spans="1:2" x14ac:dyDescent="0.2">
      <c r="A1402">
        <v>91054</v>
      </c>
      <c r="B1402" t="s">
        <v>1268</v>
      </c>
    </row>
    <row r="1403" spans="1:2" x14ac:dyDescent="0.2">
      <c r="A1403">
        <v>91054</v>
      </c>
      <c r="B1403" t="s">
        <v>1268</v>
      </c>
    </row>
    <row r="1404" spans="1:2" x14ac:dyDescent="0.2">
      <c r="A1404">
        <v>91056</v>
      </c>
      <c r="B1404" t="s">
        <v>1268</v>
      </c>
    </row>
    <row r="1405" spans="1:2" x14ac:dyDescent="0.2">
      <c r="A1405">
        <v>91058</v>
      </c>
      <c r="B1405" t="s">
        <v>1268</v>
      </c>
    </row>
    <row r="1406" spans="1:2" x14ac:dyDescent="0.2">
      <c r="A1406">
        <v>91074</v>
      </c>
      <c r="B1406" t="s">
        <v>1269</v>
      </c>
    </row>
    <row r="1407" spans="1:2" x14ac:dyDescent="0.2">
      <c r="A1407">
        <v>91077</v>
      </c>
      <c r="B1407" t="s">
        <v>1270</v>
      </c>
    </row>
    <row r="1408" spans="1:2" x14ac:dyDescent="0.2">
      <c r="A1408">
        <v>91077</v>
      </c>
      <c r="B1408" t="s">
        <v>1271</v>
      </c>
    </row>
    <row r="1409" spans="1:2" x14ac:dyDescent="0.2">
      <c r="A1409">
        <v>91077</v>
      </c>
      <c r="B1409" t="s">
        <v>1272</v>
      </c>
    </row>
    <row r="1410" spans="1:2" x14ac:dyDescent="0.2">
      <c r="A1410">
        <v>91077</v>
      </c>
      <c r="B1410" t="s">
        <v>1273</v>
      </c>
    </row>
    <row r="1411" spans="1:2" x14ac:dyDescent="0.2">
      <c r="A1411">
        <v>91080</v>
      </c>
      <c r="B1411" t="s">
        <v>1274</v>
      </c>
    </row>
    <row r="1412" spans="1:2" x14ac:dyDescent="0.2">
      <c r="A1412">
        <v>91080</v>
      </c>
      <c r="B1412" t="s">
        <v>1275</v>
      </c>
    </row>
    <row r="1413" spans="1:2" x14ac:dyDescent="0.2">
      <c r="A1413">
        <v>91080</v>
      </c>
      <c r="B1413" t="s">
        <v>1276</v>
      </c>
    </row>
    <row r="1414" spans="1:2" x14ac:dyDescent="0.2">
      <c r="A1414">
        <v>91083</v>
      </c>
      <c r="B1414" t="s">
        <v>1277</v>
      </c>
    </row>
    <row r="1415" spans="1:2" x14ac:dyDescent="0.2">
      <c r="A1415">
        <v>91085</v>
      </c>
      <c r="B1415" t="s">
        <v>1278</v>
      </c>
    </row>
    <row r="1416" spans="1:2" x14ac:dyDescent="0.2">
      <c r="A1416">
        <v>91086</v>
      </c>
      <c r="B1416" t="s">
        <v>1279</v>
      </c>
    </row>
    <row r="1417" spans="1:2" x14ac:dyDescent="0.2">
      <c r="A1417">
        <v>91088</v>
      </c>
      <c r="B1417" t="s">
        <v>1280</v>
      </c>
    </row>
    <row r="1418" spans="1:2" x14ac:dyDescent="0.2">
      <c r="A1418">
        <v>91090</v>
      </c>
      <c r="B1418" t="s">
        <v>1281</v>
      </c>
    </row>
    <row r="1419" spans="1:2" x14ac:dyDescent="0.2">
      <c r="A1419">
        <v>91091</v>
      </c>
      <c r="B1419" t="s">
        <v>1282</v>
      </c>
    </row>
    <row r="1420" spans="1:2" x14ac:dyDescent="0.2">
      <c r="A1420">
        <v>91093</v>
      </c>
      <c r="B1420" t="s">
        <v>1283</v>
      </c>
    </row>
    <row r="1421" spans="1:2" x14ac:dyDescent="0.2">
      <c r="A1421">
        <v>91094</v>
      </c>
      <c r="B1421" t="s">
        <v>1284</v>
      </c>
    </row>
    <row r="1422" spans="1:2" x14ac:dyDescent="0.2">
      <c r="A1422">
        <v>91096</v>
      </c>
      <c r="B1422" t="s">
        <v>1285</v>
      </c>
    </row>
    <row r="1423" spans="1:2" x14ac:dyDescent="0.2">
      <c r="A1423">
        <v>91097</v>
      </c>
      <c r="B1423" t="s">
        <v>1286</v>
      </c>
    </row>
    <row r="1424" spans="1:2" x14ac:dyDescent="0.2">
      <c r="A1424">
        <v>91099</v>
      </c>
      <c r="B1424" t="s">
        <v>1287</v>
      </c>
    </row>
    <row r="1425" spans="1:2" x14ac:dyDescent="0.2">
      <c r="A1425">
        <v>91126</v>
      </c>
      <c r="B1425" t="s">
        <v>1288</v>
      </c>
    </row>
    <row r="1426" spans="1:2" x14ac:dyDescent="0.2">
      <c r="A1426">
        <v>91126</v>
      </c>
      <c r="B1426" t="s">
        <v>1289</v>
      </c>
    </row>
    <row r="1427" spans="1:2" x14ac:dyDescent="0.2">
      <c r="A1427">
        <v>91126</v>
      </c>
      <c r="B1427" t="s">
        <v>1290</v>
      </c>
    </row>
    <row r="1428" spans="1:2" x14ac:dyDescent="0.2">
      <c r="A1428">
        <v>91154</v>
      </c>
      <c r="B1428" t="s">
        <v>1291</v>
      </c>
    </row>
    <row r="1429" spans="1:2" x14ac:dyDescent="0.2">
      <c r="A1429">
        <v>91161</v>
      </c>
      <c r="B1429" t="s">
        <v>1292</v>
      </c>
    </row>
    <row r="1430" spans="1:2" x14ac:dyDescent="0.2">
      <c r="A1430">
        <v>91166</v>
      </c>
      <c r="B1430" t="s">
        <v>1293</v>
      </c>
    </row>
    <row r="1431" spans="1:2" x14ac:dyDescent="0.2">
      <c r="A1431">
        <v>91171</v>
      </c>
      <c r="B1431" t="s">
        <v>1294</v>
      </c>
    </row>
    <row r="1432" spans="1:2" x14ac:dyDescent="0.2">
      <c r="A1432">
        <v>91174</v>
      </c>
      <c r="B1432" t="s">
        <v>1295</v>
      </c>
    </row>
    <row r="1433" spans="1:2" x14ac:dyDescent="0.2">
      <c r="A1433">
        <v>91177</v>
      </c>
      <c r="B1433" t="s">
        <v>1296</v>
      </c>
    </row>
    <row r="1434" spans="1:2" x14ac:dyDescent="0.2">
      <c r="A1434">
        <v>91180</v>
      </c>
      <c r="B1434" t="s">
        <v>1297</v>
      </c>
    </row>
    <row r="1435" spans="1:2" x14ac:dyDescent="0.2">
      <c r="A1435">
        <v>91183</v>
      </c>
      <c r="B1435" t="s">
        <v>1298</v>
      </c>
    </row>
    <row r="1436" spans="1:2" x14ac:dyDescent="0.2">
      <c r="A1436">
        <v>91186</v>
      </c>
      <c r="B1436" t="s">
        <v>1299</v>
      </c>
    </row>
    <row r="1437" spans="1:2" x14ac:dyDescent="0.2">
      <c r="A1437">
        <v>91187</v>
      </c>
      <c r="B1437" t="s">
        <v>1300</v>
      </c>
    </row>
    <row r="1438" spans="1:2" x14ac:dyDescent="0.2">
      <c r="A1438">
        <v>91189</v>
      </c>
      <c r="B1438" t="s">
        <v>1301</v>
      </c>
    </row>
    <row r="1439" spans="1:2" x14ac:dyDescent="0.2">
      <c r="A1439">
        <v>91207</v>
      </c>
      <c r="B1439" t="s">
        <v>1302</v>
      </c>
    </row>
    <row r="1440" spans="1:2" x14ac:dyDescent="0.2">
      <c r="A1440">
        <v>91217</v>
      </c>
      <c r="B1440" t="s">
        <v>1303</v>
      </c>
    </row>
    <row r="1441" spans="1:2" x14ac:dyDescent="0.2">
      <c r="A1441">
        <v>91220</v>
      </c>
      <c r="B1441" t="s">
        <v>1304</v>
      </c>
    </row>
    <row r="1442" spans="1:2" x14ac:dyDescent="0.2">
      <c r="A1442">
        <v>91224</v>
      </c>
      <c r="B1442" t="s">
        <v>1305</v>
      </c>
    </row>
    <row r="1443" spans="1:2" x14ac:dyDescent="0.2">
      <c r="A1443">
        <v>91227</v>
      </c>
      <c r="B1443" t="s">
        <v>1306</v>
      </c>
    </row>
    <row r="1444" spans="1:2" x14ac:dyDescent="0.2">
      <c r="A1444">
        <v>91230</v>
      </c>
      <c r="B1444" t="s">
        <v>1307</v>
      </c>
    </row>
    <row r="1445" spans="1:2" x14ac:dyDescent="0.2">
      <c r="A1445">
        <v>91233</v>
      </c>
      <c r="B1445" t="s">
        <v>1308</v>
      </c>
    </row>
    <row r="1446" spans="1:2" x14ac:dyDescent="0.2">
      <c r="A1446">
        <v>91235</v>
      </c>
      <c r="B1446" t="s">
        <v>1309</v>
      </c>
    </row>
    <row r="1447" spans="1:2" x14ac:dyDescent="0.2">
      <c r="A1447">
        <v>91235</v>
      </c>
      <c r="B1447" t="s">
        <v>1310</v>
      </c>
    </row>
    <row r="1448" spans="1:2" x14ac:dyDescent="0.2">
      <c r="A1448">
        <v>91236</v>
      </c>
      <c r="B1448" t="s">
        <v>1311</v>
      </c>
    </row>
    <row r="1449" spans="1:2" x14ac:dyDescent="0.2">
      <c r="A1449">
        <v>91238</v>
      </c>
      <c r="B1449" t="s">
        <v>1312</v>
      </c>
    </row>
    <row r="1450" spans="1:2" x14ac:dyDescent="0.2">
      <c r="A1450">
        <v>91238</v>
      </c>
      <c r="B1450" t="s">
        <v>1313</v>
      </c>
    </row>
    <row r="1451" spans="1:2" x14ac:dyDescent="0.2">
      <c r="A1451">
        <v>91239</v>
      </c>
      <c r="B1451" t="s">
        <v>1314</v>
      </c>
    </row>
    <row r="1452" spans="1:2" x14ac:dyDescent="0.2">
      <c r="A1452">
        <v>91241</v>
      </c>
      <c r="B1452" t="s">
        <v>1315</v>
      </c>
    </row>
    <row r="1453" spans="1:2" x14ac:dyDescent="0.2">
      <c r="A1453">
        <v>91242</v>
      </c>
      <c r="B1453" t="s">
        <v>1316</v>
      </c>
    </row>
    <row r="1454" spans="1:2" x14ac:dyDescent="0.2">
      <c r="A1454">
        <v>91244</v>
      </c>
      <c r="B1454" t="s">
        <v>1317</v>
      </c>
    </row>
    <row r="1455" spans="1:2" x14ac:dyDescent="0.2">
      <c r="A1455">
        <v>91245</v>
      </c>
      <c r="B1455" t="s">
        <v>1318</v>
      </c>
    </row>
    <row r="1456" spans="1:2" x14ac:dyDescent="0.2">
      <c r="A1456">
        <v>91247</v>
      </c>
      <c r="B1456" t="s">
        <v>1319</v>
      </c>
    </row>
    <row r="1457" spans="1:2" x14ac:dyDescent="0.2">
      <c r="A1457">
        <v>91249</v>
      </c>
      <c r="B1457" t="s">
        <v>1320</v>
      </c>
    </row>
    <row r="1458" spans="1:2" x14ac:dyDescent="0.2">
      <c r="A1458">
        <v>91257</v>
      </c>
      <c r="B1458" t="s">
        <v>1321</v>
      </c>
    </row>
    <row r="1459" spans="1:2" x14ac:dyDescent="0.2">
      <c r="A1459">
        <v>91275</v>
      </c>
      <c r="B1459" t="s">
        <v>1322</v>
      </c>
    </row>
    <row r="1460" spans="1:2" x14ac:dyDescent="0.2">
      <c r="A1460">
        <v>91278</v>
      </c>
      <c r="B1460" t="s">
        <v>1323</v>
      </c>
    </row>
    <row r="1461" spans="1:2" x14ac:dyDescent="0.2">
      <c r="A1461">
        <v>91281</v>
      </c>
      <c r="B1461" t="s">
        <v>1324</v>
      </c>
    </row>
    <row r="1462" spans="1:2" x14ac:dyDescent="0.2">
      <c r="A1462">
        <v>91282</v>
      </c>
      <c r="B1462" t="s">
        <v>1325</v>
      </c>
    </row>
    <row r="1463" spans="1:2" x14ac:dyDescent="0.2">
      <c r="A1463">
        <v>91284</v>
      </c>
      <c r="B1463" t="s">
        <v>1326</v>
      </c>
    </row>
    <row r="1464" spans="1:2" x14ac:dyDescent="0.2">
      <c r="A1464">
        <v>91286</v>
      </c>
      <c r="B1464" t="s">
        <v>1327</v>
      </c>
    </row>
    <row r="1465" spans="1:2" x14ac:dyDescent="0.2">
      <c r="A1465">
        <v>91287</v>
      </c>
      <c r="B1465" t="s">
        <v>1328</v>
      </c>
    </row>
    <row r="1466" spans="1:2" x14ac:dyDescent="0.2">
      <c r="A1466">
        <v>91289</v>
      </c>
      <c r="B1466" t="s">
        <v>1329</v>
      </c>
    </row>
    <row r="1467" spans="1:2" x14ac:dyDescent="0.2">
      <c r="A1467">
        <v>91301</v>
      </c>
      <c r="B1467" t="s">
        <v>1330</v>
      </c>
    </row>
    <row r="1468" spans="1:2" x14ac:dyDescent="0.2">
      <c r="A1468">
        <v>91315</v>
      </c>
      <c r="B1468" t="s">
        <v>1331</v>
      </c>
    </row>
    <row r="1469" spans="1:2" x14ac:dyDescent="0.2">
      <c r="A1469">
        <v>91320</v>
      </c>
      <c r="B1469" t="s">
        <v>1332</v>
      </c>
    </row>
    <row r="1470" spans="1:2" x14ac:dyDescent="0.2">
      <c r="A1470">
        <v>91322</v>
      </c>
      <c r="B1470" t="s">
        <v>1333</v>
      </c>
    </row>
    <row r="1471" spans="1:2" x14ac:dyDescent="0.2">
      <c r="A1471">
        <v>91325</v>
      </c>
      <c r="B1471" t="s">
        <v>1334</v>
      </c>
    </row>
    <row r="1472" spans="1:2" x14ac:dyDescent="0.2">
      <c r="A1472">
        <v>91327</v>
      </c>
      <c r="B1472" t="s">
        <v>1335</v>
      </c>
    </row>
    <row r="1473" spans="1:2" x14ac:dyDescent="0.2">
      <c r="A1473">
        <v>91330</v>
      </c>
      <c r="B1473" t="s">
        <v>1336</v>
      </c>
    </row>
    <row r="1474" spans="1:2" x14ac:dyDescent="0.2">
      <c r="A1474">
        <v>91332</v>
      </c>
      <c r="B1474" t="s">
        <v>1337</v>
      </c>
    </row>
    <row r="1475" spans="1:2" x14ac:dyDescent="0.2">
      <c r="A1475">
        <v>91334</v>
      </c>
      <c r="B1475" t="s">
        <v>1338</v>
      </c>
    </row>
    <row r="1476" spans="1:2" x14ac:dyDescent="0.2">
      <c r="A1476">
        <v>91336</v>
      </c>
      <c r="B1476" t="s">
        <v>1339</v>
      </c>
    </row>
    <row r="1477" spans="1:2" x14ac:dyDescent="0.2">
      <c r="A1477">
        <v>91338</v>
      </c>
      <c r="B1477" t="s">
        <v>1340</v>
      </c>
    </row>
    <row r="1478" spans="1:2" x14ac:dyDescent="0.2">
      <c r="A1478">
        <v>91341</v>
      </c>
      <c r="B1478" t="s">
        <v>1341</v>
      </c>
    </row>
    <row r="1479" spans="1:2" x14ac:dyDescent="0.2">
      <c r="A1479">
        <v>91344</v>
      </c>
      <c r="B1479" t="s">
        <v>1342</v>
      </c>
    </row>
    <row r="1480" spans="1:2" x14ac:dyDescent="0.2">
      <c r="A1480">
        <v>91346</v>
      </c>
      <c r="B1480" t="s">
        <v>1343</v>
      </c>
    </row>
    <row r="1481" spans="1:2" x14ac:dyDescent="0.2">
      <c r="A1481">
        <v>91347</v>
      </c>
      <c r="B1481" t="s">
        <v>1344</v>
      </c>
    </row>
    <row r="1482" spans="1:2" x14ac:dyDescent="0.2">
      <c r="A1482">
        <v>91349</v>
      </c>
      <c r="B1482" t="s">
        <v>1345</v>
      </c>
    </row>
    <row r="1483" spans="1:2" x14ac:dyDescent="0.2">
      <c r="A1483">
        <v>91350</v>
      </c>
      <c r="B1483" t="s">
        <v>1346</v>
      </c>
    </row>
    <row r="1484" spans="1:2" x14ac:dyDescent="0.2">
      <c r="A1484">
        <v>91352</v>
      </c>
      <c r="B1484" t="s">
        <v>1347</v>
      </c>
    </row>
    <row r="1485" spans="1:2" x14ac:dyDescent="0.2">
      <c r="A1485">
        <v>91353</v>
      </c>
      <c r="B1485" t="s">
        <v>1348</v>
      </c>
    </row>
    <row r="1486" spans="1:2" x14ac:dyDescent="0.2">
      <c r="A1486">
        <v>91355</v>
      </c>
      <c r="B1486" t="s">
        <v>1349</v>
      </c>
    </row>
    <row r="1487" spans="1:2" x14ac:dyDescent="0.2">
      <c r="A1487">
        <v>91356</v>
      </c>
      <c r="B1487" t="s">
        <v>1350</v>
      </c>
    </row>
    <row r="1488" spans="1:2" x14ac:dyDescent="0.2">
      <c r="A1488">
        <v>91358</v>
      </c>
      <c r="B1488" t="s">
        <v>1351</v>
      </c>
    </row>
    <row r="1489" spans="1:2" x14ac:dyDescent="0.2">
      <c r="A1489">
        <v>91359</v>
      </c>
      <c r="B1489" t="s">
        <v>1352</v>
      </c>
    </row>
    <row r="1490" spans="1:2" x14ac:dyDescent="0.2">
      <c r="A1490">
        <v>91361</v>
      </c>
      <c r="B1490" t="s">
        <v>1353</v>
      </c>
    </row>
    <row r="1491" spans="1:2" x14ac:dyDescent="0.2">
      <c r="A1491">
        <v>91362</v>
      </c>
      <c r="B1491" t="s">
        <v>1354</v>
      </c>
    </row>
    <row r="1492" spans="1:2" x14ac:dyDescent="0.2">
      <c r="A1492">
        <v>91364</v>
      </c>
      <c r="B1492" t="s">
        <v>1355</v>
      </c>
    </row>
    <row r="1493" spans="1:2" x14ac:dyDescent="0.2">
      <c r="A1493">
        <v>91365</v>
      </c>
      <c r="B1493" t="s">
        <v>1356</v>
      </c>
    </row>
    <row r="1494" spans="1:2" x14ac:dyDescent="0.2">
      <c r="A1494">
        <v>91367</v>
      </c>
      <c r="B1494" t="s">
        <v>1357</v>
      </c>
    </row>
    <row r="1495" spans="1:2" x14ac:dyDescent="0.2">
      <c r="A1495">
        <v>91369</v>
      </c>
      <c r="B1495" t="s">
        <v>1358</v>
      </c>
    </row>
    <row r="1496" spans="1:2" x14ac:dyDescent="0.2">
      <c r="A1496">
        <v>91413</v>
      </c>
      <c r="B1496" t="s">
        <v>1359</v>
      </c>
    </row>
    <row r="1497" spans="1:2" x14ac:dyDescent="0.2">
      <c r="A1497">
        <v>91438</v>
      </c>
      <c r="B1497" t="s">
        <v>1360</v>
      </c>
    </row>
    <row r="1498" spans="1:2" x14ac:dyDescent="0.2">
      <c r="A1498">
        <v>91438</v>
      </c>
      <c r="B1498" t="s">
        <v>1361</v>
      </c>
    </row>
    <row r="1499" spans="1:2" x14ac:dyDescent="0.2">
      <c r="A1499">
        <v>91443</v>
      </c>
      <c r="B1499" t="s">
        <v>1362</v>
      </c>
    </row>
    <row r="1500" spans="1:2" x14ac:dyDescent="0.2">
      <c r="A1500">
        <v>91448</v>
      </c>
      <c r="B1500" t="s">
        <v>1363</v>
      </c>
    </row>
    <row r="1501" spans="1:2" x14ac:dyDescent="0.2">
      <c r="A1501">
        <v>91452</v>
      </c>
      <c r="B1501" t="s">
        <v>1364</v>
      </c>
    </row>
    <row r="1502" spans="1:2" x14ac:dyDescent="0.2">
      <c r="A1502">
        <v>91456</v>
      </c>
      <c r="B1502" t="s">
        <v>1365</v>
      </c>
    </row>
    <row r="1503" spans="1:2" x14ac:dyDescent="0.2">
      <c r="A1503">
        <v>91459</v>
      </c>
      <c r="B1503" t="s">
        <v>1366</v>
      </c>
    </row>
    <row r="1504" spans="1:2" x14ac:dyDescent="0.2">
      <c r="A1504">
        <v>91460</v>
      </c>
      <c r="B1504" t="s">
        <v>1367</v>
      </c>
    </row>
    <row r="1505" spans="1:2" x14ac:dyDescent="0.2">
      <c r="A1505">
        <v>91462</v>
      </c>
      <c r="B1505" t="s">
        <v>1368</v>
      </c>
    </row>
    <row r="1506" spans="1:2" x14ac:dyDescent="0.2">
      <c r="A1506">
        <v>91463</v>
      </c>
      <c r="B1506" t="s">
        <v>1369</v>
      </c>
    </row>
    <row r="1507" spans="1:2" x14ac:dyDescent="0.2">
      <c r="A1507">
        <v>91465</v>
      </c>
      <c r="B1507" t="s">
        <v>1370</v>
      </c>
    </row>
    <row r="1508" spans="1:2" x14ac:dyDescent="0.2">
      <c r="A1508">
        <v>91466</v>
      </c>
      <c r="B1508" t="s">
        <v>1371</v>
      </c>
    </row>
    <row r="1509" spans="1:2" x14ac:dyDescent="0.2">
      <c r="A1509">
        <v>91468</v>
      </c>
      <c r="B1509" t="s">
        <v>1372</v>
      </c>
    </row>
    <row r="1510" spans="1:2" x14ac:dyDescent="0.2">
      <c r="A1510">
        <v>91469</v>
      </c>
      <c r="B1510" t="s">
        <v>1373</v>
      </c>
    </row>
    <row r="1511" spans="1:2" x14ac:dyDescent="0.2">
      <c r="A1511">
        <v>91471</v>
      </c>
      <c r="B1511" t="s">
        <v>1374</v>
      </c>
    </row>
    <row r="1512" spans="1:2" x14ac:dyDescent="0.2">
      <c r="A1512">
        <v>91472</v>
      </c>
      <c r="B1512" t="s">
        <v>1375</v>
      </c>
    </row>
    <row r="1513" spans="1:2" x14ac:dyDescent="0.2">
      <c r="A1513">
        <v>91474</v>
      </c>
      <c r="B1513" t="s">
        <v>1376</v>
      </c>
    </row>
    <row r="1514" spans="1:2" x14ac:dyDescent="0.2">
      <c r="A1514">
        <v>91475</v>
      </c>
      <c r="B1514" t="s">
        <v>1377</v>
      </c>
    </row>
    <row r="1515" spans="1:2" x14ac:dyDescent="0.2">
      <c r="A1515">
        <v>91477</v>
      </c>
      <c r="B1515" t="s">
        <v>1378</v>
      </c>
    </row>
    <row r="1516" spans="1:2" x14ac:dyDescent="0.2">
      <c r="A1516">
        <v>91478</v>
      </c>
      <c r="B1516" t="s">
        <v>1379</v>
      </c>
    </row>
    <row r="1517" spans="1:2" x14ac:dyDescent="0.2">
      <c r="A1517">
        <v>91480</v>
      </c>
      <c r="B1517" t="s">
        <v>1380</v>
      </c>
    </row>
    <row r="1518" spans="1:2" x14ac:dyDescent="0.2">
      <c r="A1518">
        <v>91481</v>
      </c>
      <c r="B1518" t="s">
        <v>1381</v>
      </c>
    </row>
    <row r="1519" spans="1:2" x14ac:dyDescent="0.2">
      <c r="A1519">
        <v>91483</v>
      </c>
      <c r="B1519" t="s">
        <v>1382</v>
      </c>
    </row>
    <row r="1520" spans="1:2" x14ac:dyDescent="0.2">
      <c r="A1520">
        <v>91484</v>
      </c>
      <c r="B1520" t="s">
        <v>1361</v>
      </c>
    </row>
    <row r="1521" spans="1:2" x14ac:dyDescent="0.2">
      <c r="A1521">
        <v>91486</v>
      </c>
      <c r="B1521" t="s">
        <v>1383</v>
      </c>
    </row>
    <row r="1522" spans="1:2" x14ac:dyDescent="0.2">
      <c r="A1522">
        <v>91487</v>
      </c>
      <c r="B1522" t="s">
        <v>1384</v>
      </c>
    </row>
    <row r="1523" spans="1:2" x14ac:dyDescent="0.2">
      <c r="A1523">
        <v>91489</v>
      </c>
      <c r="B1523" t="s">
        <v>1385</v>
      </c>
    </row>
    <row r="1524" spans="1:2" x14ac:dyDescent="0.2">
      <c r="A1524">
        <v>91522</v>
      </c>
      <c r="B1524" t="s">
        <v>1386</v>
      </c>
    </row>
    <row r="1525" spans="1:2" x14ac:dyDescent="0.2">
      <c r="A1525">
        <v>91541</v>
      </c>
      <c r="B1525" t="s">
        <v>1387</v>
      </c>
    </row>
    <row r="1526" spans="1:2" x14ac:dyDescent="0.2">
      <c r="A1526">
        <v>91550</v>
      </c>
      <c r="B1526" t="s">
        <v>1388</v>
      </c>
    </row>
    <row r="1527" spans="1:2" x14ac:dyDescent="0.2">
      <c r="A1527">
        <v>91555</v>
      </c>
      <c r="B1527" t="s">
        <v>1389</v>
      </c>
    </row>
    <row r="1528" spans="1:2" x14ac:dyDescent="0.2">
      <c r="A1528">
        <v>91560</v>
      </c>
      <c r="B1528" t="s">
        <v>1390</v>
      </c>
    </row>
    <row r="1529" spans="1:2" x14ac:dyDescent="0.2">
      <c r="A1529">
        <v>91564</v>
      </c>
      <c r="B1529" t="s">
        <v>1391</v>
      </c>
    </row>
    <row r="1530" spans="1:2" x14ac:dyDescent="0.2">
      <c r="A1530">
        <v>91567</v>
      </c>
      <c r="B1530" t="s">
        <v>1392</v>
      </c>
    </row>
    <row r="1531" spans="1:2" x14ac:dyDescent="0.2">
      <c r="A1531">
        <v>91572</v>
      </c>
      <c r="B1531" t="s">
        <v>1393</v>
      </c>
    </row>
    <row r="1532" spans="1:2" x14ac:dyDescent="0.2">
      <c r="A1532">
        <v>91575</v>
      </c>
      <c r="B1532" t="s">
        <v>1394</v>
      </c>
    </row>
    <row r="1533" spans="1:2" x14ac:dyDescent="0.2">
      <c r="A1533">
        <v>91578</v>
      </c>
      <c r="B1533" t="s">
        <v>1395</v>
      </c>
    </row>
    <row r="1534" spans="1:2" x14ac:dyDescent="0.2">
      <c r="A1534">
        <v>91580</v>
      </c>
      <c r="B1534" t="s">
        <v>1396</v>
      </c>
    </row>
    <row r="1535" spans="1:2" x14ac:dyDescent="0.2">
      <c r="A1535">
        <v>91583</v>
      </c>
      <c r="B1535" t="s">
        <v>1397</v>
      </c>
    </row>
    <row r="1536" spans="1:2" x14ac:dyDescent="0.2">
      <c r="A1536">
        <v>91583</v>
      </c>
      <c r="B1536" t="s">
        <v>1398</v>
      </c>
    </row>
    <row r="1537" spans="1:2" x14ac:dyDescent="0.2">
      <c r="A1537">
        <v>91586</v>
      </c>
      <c r="B1537" t="s">
        <v>1399</v>
      </c>
    </row>
    <row r="1538" spans="1:2" x14ac:dyDescent="0.2">
      <c r="A1538">
        <v>91587</v>
      </c>
      <c r="B1538" t="s">
        <v>1400</v>
      </c>
    </row>
    <row r="1539" spans="1:2" x14ac:dyDescent="0.2">
      <c r="A1539">
        <v>91589</v>
      </c>
      <c r="B1539" t="s">
        <v>1401</v>
      </c>
    </row>
    <row r="1540" spans="1:2" x14ac:dyDescent="0.2">
      <c r="A1540">
        <v>91590</v>
      </c>
      <c r="B1540" t="s">
        <v>1402</v>
      </c>
    </row>
    <row r="1541" spans="1:2" x14ac:dyDescent="0.2">
      <c r="A1541">
        <v>91592</v>
      </c>
      <c r="B1541" t="s">
        <v>1403</v>
      </c>
    </row>
    <row r="1542" spans="1:2" x14ac:dyDescent="0.2">
      <c r="A1542">
        <v>91593</v>
      </c>
      <c r="B1542" t="s">
        <v>1404</v>
      </c>
    </row>
    <row r="1543" spans="1:2" x14ac:dyDescent="0.2">
      <c r="A1543">
        <v>91595</v>
      </c>
      <c r="B1543" t="s">
        <v>1405</v>
      </c>
    </row>
    <row r="1544" spans="1:2" x14ac:dyDescent="0.2">
      <c r="A1544">
        <v>91596</v>
      </c>
      <c r="B1544" t="s">
        <v>1406</v>
      </c>
    </row>
    <row r="1545" spans="1:2" x14ac:dyDescent="0.2">
      <c r="A1545">
        <v>91598</v>
      </c>
      <c r="B1545" t="s">
        <v>1407</v>
      </c>
    </row>
    <row r="1546" spans="1:2" x14ac:dyDescent="0.2">
      <c r="A1546">
        <v>91599</v>
      </c>
      <c r="B1546" t="s">
        <v>1408</v>
      </c>
    </row>
    <row r="1547" spans="1:2" x14ac:dyDescent="0.2">
      <c r="A1547">
        <v>91601</v>
      </c>
      <c r="B1547" t="s">
        <v>1409</v>
      </c>
    </row>
    <row r="1548" spans="1:2" x14ac:dyDescent="0.2">
      <c r="A1548">
        <v>91602</v>
      </c>
      <c r="B1548" t="s">
        <v>1410</v>
      </c>
    </row>
    <row r="1549" spans="1:2" x14ac:dyDescent="0.2">
      <c r="A1549">
        <v>91604</v>
      </c>
      <c r="B1549" t="s">
        <v>1411</v>
      </c>
    </row>
    <row r="1550" spans="1:2" x14ac:dyDescent="0.2">
      <c r="A1550">
        <v>91605</v>
      </c>
      <c r="B1550" t="s">
        <v>1412</v>
      </c>
    </row>
    <row r="1551" spans="1:2" x14ac:dyDescent="0.2">
      <c r="A1551">
        <v>91607</v>
      </c>
      <c r="B1551" t="s">
        <v>1413</v>
      </c>
    </row>
    <row r="1552" spans="1:2" x14ac:dyDescent="0.2">
      <c r="A1552">
        <v>91608</v>
      </c>
      <c r="B1552" t="s">
        <v>1414</v>
      </c>
    </row>
    <row r="1553" spans="1:2" x14ac:dyDescent="0.2">
      <c r="A1553">
        <v>91610</v>
      </c>
      <c r="B1553" t="s">
        <v>1415</v>
      </c>
    </row>
    <row r="1554" spans="1:2" x14ac:dyDescent="0.2">
      <c r="A1554">
        <v>91611</v>
      </c>
      <c r="B1554" t="s">
        <v>1416</v>
      </c>
    </row>
    <row r="1555" spans="1:2" x14ac:dyDescent="0.2">
      <c r="A1555">
        <v>91613</v>
      </c>
      <c r="B1555" t="s">
        <v>1417</v>
      </c>
    </row>
    <row r="1556" spans="1:2" x14ac:dyDescent="0.2">
      <c r="A1556">
        <v>91614</v>
      </c>
      <c r="B1556" t="s">
        <v>1418</v>
      </c>
    </row>
    <row r="1557" spans="1:2" x14ac:dyDescent="0.2">
      <c r="A1557">
        <v>91616</v>
      </c>
      <c r="B1557" t="s">
        <v>1419</v>
      </c>
    </row>
    <row r="1558" spans="1:2" x14ac:dyDescent="0.2">
      <c r="A1558">
        <v>91617</v>
      </c>
      <c r="B1558" t="s">
        <v>1420</v>
      </c>
    </row>
    <row r="1559" spans="1:2" x14ac:dyDescent="0.2">
      <c r="A1559">
        <v>91619</v>
      </c>
      <c r="B1559" t="s">
        <v>1421</v>
      </c>
    </row>
    <row r="1560" spans="1:2" x14ac:dyDescent="0.2">
      <c r="A1560">
        <v>91620</v>
      </c>
      <c r="B1560" t="s">
        <v>1422</v>
      </c>
    </row>
    <row r="1561" spans="1:2" x14ac:dyDescent="0.2">
      <c r="A1561">
        <v>91622</v>
      </c>
      <c r="B1561" t="s">
        <v>1423</v>
      </c>
    </row>
    <row r="1562" spans="1:2" x14ac:dyDescent="0.2">
      <c r="A1562">
        <v>91623</v>
      </c>
      <c r="B1562" t="s">
        <v>1424</v>
      </c>
    </row>
    <row r="1563" spans="1:2" x14ac:dyDescent="0.2">
      <c r="A1563">
        <v>91625</v>
      </c>
      <c r="B1563" t="s">
        <v>1425</v>
      </c>
    </row>
    <row r="1564" spans="1:2" x14ac:dyDescent="0.2">
      <c r="A1564">
        <v>91626</v>
      </c>
      <c r="B1564" t="s">
        <v>1426</v>
      </c>
    </row>
    <row r="1565" spans="1:2" x14ac:dyDescent="0.2">
      <c r="A1565">
        <v>91628</v>
      </c>
      <c r="B1565" t="s">
        <v>1427</v>
      </c>
    </row>
    <row r="1566" spans="1:2" x14ac:dyDescent="0.2">
      <c r="A1566">
        <v>91629</v>
      </c>
      <c r="B1566" t="s">
        <v>1428</v>
      </c>
    </row>
    <row r="1567" spans="1:2" x14ac:dyDescent="0.2">
      <c r="A1567">
        <v>91631</v>
      </c>
      <c r="B1567" t="s">
        <v>1429</v>
      </c>
    </row>
    <row r="1568" spans="1:2" x14ac:dyDescent="0.2">
      <c r="A1568">
        <v>91632</v>
      </c>
      <c r="B1568" t="s">
        <v>1430</v>
      </c>
    </row>
    <row r="1569" spans="1:2" x14ac:dyDescent="0.2">
      <c r="A1569">
        <v>91634</v>
      </c>
      <c r="B1569" t="s">
        <v>1431</v>
      </c>
    </row>
    <row r="1570" spans="1:2" x14ac:dyDescent="0.2">
      <c r="A1570">
        <v>91635</v>
      </c>
      <c r="B1570" t="s">
        <v>1432</v>
      </c>
    </row>
    <row r="1571" spans="1:2" x14ac:dyDescent="0.2">
      <c r="A1571">
        <v>91637</v>
      </c>
      <c r="B1571" t="s">
        <v>1433</v>
      </c>
    </row>
    <row r="1572" spans="1:2" x14ac:dyDescent="0.2">
      <c r="A1572">
        <v>91639</v>
      </c>
      <c r="B1572" t="s">
        <v>1434</v>
      </c>
    </row>
    <row r="1573" spans="1:2" x14ac:dyDescent="0.2">
      <c r="A1573">
        <v>91710</v>
      </c>
      <c r="B1573" t="s">
        <v>1435</v>
      </c>
    </row>
    <row r="1574" spans="1:2" x14ac:dyDescent="0.2">
      <c r="A1574">
        <v>91717</v>
      </c>
      <c r="B1574" t="s">
        <v>1436</v>
      </c>
    </row>
    <row r="1575" spans="1:2" x14ac:dyDescent="0.2">
      <c r="A1575">
        <v>91719</v>
      </c>
      <c r="B1575" t="s">
        <v>1437</v>
      </c>
    </row>
    <row r="1576" spans="1:2" x14ac:dyDescent="0.2">
      <c r="A1576">
        <v>91720</v>
      </c>
      <c r="B1576" t="s">
        <v>1438</v>
      </c>
    </row>
    <row r="1577" spans="1:2" x14ac:dyDescent="0.2">
      <c r="A1577">
        <v>91722</v>
      </c>
      <c r="B1577" t="s">
        <v>1439</v>
      </c>
    </row>
    <row r="1578" spans="1:2" x14ac:dyDescent="0.2">
      <c r="A1578">
        <v>91723</v>
      </c>
      <c r="B1578" t="s">
        <v>1440</v>
      </c>
    </row>
    <row r="1579" spans="1:2" x14ac:dyDescent="0.2">
      <c r="A1579">
        <v>91725</v>
      </c>
      <c r="B1579" t="s">
        <v>1441</v>
      </c>
    </row>
    <row r="1580" spans="1:2" x14ac:dyDescent="0.2">
      <c r="A1580">
        <v>91726</v>
      </c>
      <c r="B1580" t="s">
        <v>1442</v>
      </c>
    </row>
    <row r="1581" spans="1:2" x14ac:dyDescent="0.2">
      <c r="A1581">
        <v>91728</v>
      </c>
      <c r="B1581" t="s">
        <v>1443</v>
      </c>
    </row>
    <row r="1582" spans="1:2" x14ac:dyDescent="0.2">
      <c r="A1582">
        <v>91729</v>
      </c>
      <c r="B1582" t="s">
        <v>1444</v>
      </c>
    </row>
    <row r="1583" spans="1:2" x14ac:dyDescent="0.2">
      <c r="A1583">
        <v>91731</v>
      </c>
      <c r="B1583" t="s">
        <v>1445</v>
      </c>
    </row>
    <row r="1584" spans="1:2" x14ac:dyDescent="0.2">
      <c r="A1584">
        <v>91732</v>
      </c>
      <c r="B1584" t="s">
        <v>1446</v>
      </c>
    </row>
    <row r="1585" spans="1:2" x14ac:dyDescent="0.2">
      <c r="A1585">
        <v>91734</v>
      </c>
      <c r="B1585" t="s">
        <v>1447</v>
      </c>
    </row>
    <row r="1586" spans="1:2" x14ac:dyDescent="0.2">
      <c r="A1586">
        <v>91735</v>
      </c>
      <c r="B1586" t="s">
        <v>1448</v>
      </c>
    </row>
    <row r="1587" spans="1:2" x14ac:dyDescent="0.2">
      <c r="A1587">
        <v>91737</v>
      </c>
      <c r="B1587" t="s">
        <v>1449</v>
      </c>
    </row>
    <row r="1588" spans="1:2" x14ac:dyDescent="0.2">
      <c r="A1588">
        <v>91738</v>
      </c>
      <c r="B1588" t="s">
        <v>1450</v>
      </c>
    </row>
    <row r="1589" spans="1:2" x14ac:dyDescent="0.2">
      <c r="A1589">
        <v>91740</v>
      </c>
      <c r="B1589" t="s">
        <v>1451</v>
      </c>
    </row>
    <row r="1590" spans="1:2" x14ac:dyDescent="0.2">
      <c r="A1590">
        <v>91741</v>
      </c>
      <c r="B1590" t="s">
        <v>1452</v>
      </c>
    </row>
    <row r="1591" spans="1:2" x14ac:dyDescent="0.2">
      <c r="A1591">
        <v>91743</v>
      </c>
      <c r="B1591" t="s">
        <v>1453</v>
      </c>
    </row>
    <row r="1592" spans="1:2" x14ac:dyDescent="0.2">
      <c r="A1592">
        <v>91744</v>
      </c>
      <c r="B1592" t="s">
        <v>1454</v>
      </c>
    </row>
    <row r="1593" spans="1:2" x14ac:dyDescent="0.2">
      <c r="A1593">
        <v>91746</v>
      </c>
      <c r="B1593" t="s">
        <v>1455</v>
      </c>
    </row>
    <row r="1594" spans="1:2" x14ac:dyDescent="0.2">
      <c r="A1594">
        <v>91747</v>
      </c>
      <c r="B1594" t="s">
        <v>1456</v>
      </c>
    </row>
    <row r="1595" spans="1:2" x14ac:dyDescent="0.2">
      <c r="A1595">
        <v>91749</v>
      </c>
      <c r="B1595" t="s">
        <v>1457</v>
      </c>
    </row>
    <row r="1596" spans="1:2" x14ac:dyDescent="0.2">
      <c r="A1596">
        <v>91757</v>
      </c>
      <c r="B1596" t="s">
        <v>1458</v>
      </c>
    </row>
    <row r="1597" spans="1:2" x14ac:dyDescent="0.2">
      <c r="A1597">
        <v>91781</v>
      </c>
      <c r="B1597" t="s">
        <v>1459</v>
      </c>
    </row>
    <row r="1598" spans="1:2" x14ac:dyDescent="0.2">
      <c r="A1598">
        <v>91785</v>
      </c>
      <c r="B1598" t="s">
        <v>1460</v>
      </c>
    </row>
    <row r="1599" spans="1:2" x14ac:dyDescent="0.2">
      <c r="A1599">
        <v>91788</v>
      </c>
      <c r="B1599" t="s">
        <v>1461</v>
      </c>
    </row>
    <row r="1600" spans="1:2" x14ac:dyDescent="0.2">
      <c r="A1600">
        <v>91790</v>
      </c>
      <c r="B1600" t="s">
        <v>1462</v>
      </c>
    </row>
    <row r="1601" spans="1:2" x14ac:dyDescent="0.2">
      <c r="A1601">
        <v>91790</v>
      </c>
      <c r="B1601" t="s">
        <v>1463</v>
      </c>
    </row>
    <row r="1602" spans="1:2" x14ac:dyDescent="0.2">
      <c r="A1602">
        <v>91790</v>
      </c>
      <c r="B1602" t="s">
        <v>1464</v>
      </c>
    </row>
    <row r="1603" spans="1:2" x14ac:dyDescent="0.2">
      <c r="A1603">
        <v>91790</v>
      </c>
      <c r="B1603" t="s">
        <v>1465</v>
      </c>
    </row>
    <row r="1604" spans="1:2" x14ac:dyDescent="0.2">
      <c r="A1604">
        <v>91792</v>
      </c>
      <c r="B1604" t="s">
        <v>1466</v>
      </c>
    </row>
    <row r="1605" spans="1:2" x14ac:dyDescent="0.2">
      <c r="A1605">
        <v>91793</v>
      </c>
      <c r="B1605" t="s">
        <v>1467</v>
      </c>
    </row>
    <row r="1606" spans="1:2" x14ac:dyDescent="0.2">
      <c r="A1606">
        <v>91795</v>
      </c>
      <c r="B1606" t="s">
        <v>1468</v>
      </c>
    </row>
    <row r="1607" spans="1:2" x14ac:dyDescent="0.2">
      <c r="A1607">
        <v>91796</v>
      </c>
      <c r="B1607" t="s">
        <v>1469</v>
      </c>
    </row>
    <row r="1608" spans="1:2" x14ac:dyDescent="0.2">
      <c r="A1608">
        <v>91798</v>
      </c>
      <c r="B1608" t="s">
        <v>1470</v>
      </c>
    </row>
    <row r="1609" spans="1:2" x14ac:dyDescent="0.2">
      <c r="A1609">
        <v>91799</v>
      </c>
      <c r="B1609" t="s">
        <v>1471</v>
      </c>
    </row>
    <row r="1610" spans="1:2" x14ac:dyDescent="0.2">
      <c r="A1610">
        <v>91801</v>
      </c>
      <c r="B1610" t="s">
        <v>1472</v>
      </c>
    </row>
    <row r="1611" spans="1:2" x14ac:dyDescent="0.2">
      <c r="A1611">
        <v>91802</v>
      </c>
      <c r="B1611" t="s">
        <v>1473</v>
      </c>
    </row>
    <row r="1612" spans="1:2" x14ac:dyDescent="0.2">
      <c r="A1612">
        <v>91804</v>
      </c>
      <c r="B1612" t="s">
        <v>1474</v>
      </c>
    </row>
    <row r="1613" spans="1:2" x14ac:dyDescent="0.2">
      <c r="A1613">
        <v>91805</v>
      </c>
      <c r="B1613" t="s">
        <v>1475</v>
      </c>
    </row>
    <row r="1614" spans="1:2" x14ac:dyDescent="0.2">
      <c r="A1614">
        <v>91807</v>
      </c>
      <c r="B1614" t="s">
        <v>1476</v>
      </c>
    </row>
    <row r="1615" spans="1:2" x14ac:dyDescent="0.2">
      <c r="A1615">
        <v>91809</v>
      </c>
      <c r="B1615" t="s">
        <v>1477</v>
      </c>
    </row>
    <row r="1616" spans="1:2" x14ac:dyDescent="0.2">
      <c r="A1616">
        <v>92224</v>
      </c>
      <c r="B1616" t="s">
        <v>1478</v>
      </c>
    </row>
    <row r="1617" spans="1:2" x14ac:dyDescent="0.2">
      <c r="A1617">
        <v>92237</v>
      </c>
      <c r="B1617" t="s">
        <v>1479</v>
      </c>
    </row>
    <row r="1618" spans="1:2" x14ac:dyDescent="0.2">
      <c r="A1618">
        <v>92242</v>
      </c>
      <c r="B1618" t="s">
        <v>1480</v>
      </c>
    </row>
    <row r="1619" spans="1:2" x14ac:dyDescent="0.2">
      <c r="A1619">
        <v>92245</v>
      </c>
      <c r="B1619" t="s">
        <v>1481</v>
      </c>
    </row>
    <row r="1620" spans="1:2" x14ac:dyDescent="0.2">
      <c r="A1620">
        <v>92249</v>
      </c>
      <c r="B1620" t="s">
        <v>1482</v>
      </c>
    </row>
    <row r="1621" spans="1:2" x14ac:dyDescent="0.2">
      <c r="A1621">
        <v>92253</v>
      </c>
      <c r="B1621" t="s">
        <v>1483</v>
      </c>
    </row>
    <row r="1622" spans="1:2" x14ac:dyDescent="0.2">
      <c r="A1622">
        <v>92256</v>
      </c>
      <c r="B1622" t="s">
        <v>1484</v>
      </c>
    </row>
    <row r="1623" spans="1:2" x14ac:dyDescent="0.2">
      <c r="A1623">
        <v>92259</v>
      </c>
      <c r="B1623" t="s">
        <v>1485</v>
      </c>
    </row>
    <row r="1624" spans="1:2" x14ac:dyDescent="0.2">
      <c r="A1624">
        <v>92260</v>
      </c>
      <c r="B1624" t="s">
        <v>1486</v>
      </c>
    </row>
    <row r="1625" spans="1:2" x14ac:dyDescent="0.2">
      <c r="A1625">
        <v>92262</v>
      </c>
      <c r="B1625" t="s">
        <v>1487</v>
      </c>
    </row>
    <row r="1626" spans="1:2" x14ac:dyDescent="0.2">
      <c r="A1626">
        <v>92263</v>
      </c>
      <c r="B1626" t="s">
        <v>1488</v>
      </c>
    </row>
    <row r="1627" spans="1:2" x14ac:dyDescent="0.2">
      <c r="A1627">
        <v>92265</v>
      </c>
      <c r="B1627" t="s">
        <v>1489</v>
      </c>
    </row>
    <row r="1628" spans="1:2" x14ac:dyDescent="0.2">
      <c r="A1628">
        <v>92266</v>
      </c>
      <c r="B1628" t="s">
        <v>1490</v>
      </c>
    </row>
    <row r="1629" spans="1:2" x14ac:dyDescent="0.2">
      <c r="A1629">
        <v>92268</v>
      </c>
      <c r="B1629" t="s">
        <v>1491</v>
      </c>
    </row>
    <row r="1630" spans="1:2" x14ac:dyDescent="0.2">
      <c r="A1630">
        <v>92269</v>
      </c>
      <c r="B1630" t="s">
        <v>1492</v>
      </c>
    </row>
    <row r="1631" spans="1:2" x14ac:dyDescent="0.2">
      <c r="A1631">
        <v>92271</v>
      </c>
      <c r="B1631" t="s">
        <v>1493</v>
      </c>
    </row>
    <row r="1632" spans="1:2" x14ac:dyDescent="0.2">
      <c r="A1632">
        <v>92272</v>
      </c>
      <c r="B1632" t="s">
        <v>1494</v>
      </c>
    </row>
    <row r="1633" spans="1:2" x14ac:dyDescent="0.2">
      <c r="A1633">
        <v>92274</v>
      </c>
      <c r="B1633" t="s">
        <v>1495</v>
      </c>
    </row>
    <row r="1634" spans="1:2" x14ac:dyDescent="0.2">
      <c r="A1634">
        <v>92275</v>
      </c>
      <c r="B1634" t="s">
        <v>1496</v>
      </c>
    </row>
    <row r="1635" spans="1:2" x14ac:dyDescent="0.2">
      <c r="A1635">
        <v>92277</v>
      </c>
      <c r="B1635" t="s">
        <v>1497</v>
      </c>
    </row>
    <row r="1636" spans="1:2" x14ac:dyDescent="0.2">
      <c r="A1636">
        <v>92278</v>
      </c>
      <c r="B1636" t="s">
        <v>1498</v>
      </c>
    </row>
    <row r="1637" spans="1:2" x14ac:dyDescent="0.2">
      <c r="A1637">
        <v>92280</v>
      </c>
      <c r="B1637" t="s">
        <v>1499</v>
      </c>
    </row>
    <row r="1638" spans="1:2" x14ac:dyDescent="0.2">
      <c r="A1638">
        <v>92281</v>
      </c>
      <c r="B1638" t="s">
        <v>1500</v>
      </c>
    </row>
    <row r="1639" spans="1:2" x14ac:dyDescent="0.2">
      <c r="A1639">
        <v>92283</v>
      </c>
      <c r="B1639" t="s">
        <v>1501</v>
      </c>
    </row>
    <row r="1640" spans="1:2" x14ac:dyDescent="0.2">
      <c r="A1640">
        <v>92284</v>
      </c>
      <c r="B1640" t="s">
        <v>1502</v>
      </c>
    </row>
    <row r="1641" spans="1:2" x14ac:dyDescent="0.2">
      <c r="A1641">
        <v>92286</v>
      </c>
      <c r="B1641" t="s">
        <v>1503</v>
      </c>
    </row>
    <row r="1642" spans="1:2" x14ac:dyDescent="0.2">
      <c r="A1642">
        <v>92287</v>
      </c>
      <c r="B1642" t="s">
        <v>1504</v>
      </c>
    </row>
    <row r="1643" spans="1:2" x14ac:dyDescent="0.2">
      <c r="A1643">
        <v>92289</v>
      </c>
      <c r="B1643" t="s">
        <v>1505</v>
      </c>
    </row>
    <row r="1644" spans="1:2" x14ac:dyDescent="0.2">
      <c r="A1644">
        <v>92318</v>
      </c>
      <c r="B1644" t="s">
        <v>1506</v>
      </c>
    </row>
    <row r="1645" spans="1:2" x14ac:dyDescent="0.2">
      <c r="A1645">
        <v>92331</v>
      </c>
      <c r="B1645" t="s">
        <v>1507</v>
      </c>
    </row>
    <row r="1646" spans="1:2" x14ac:dyDescent="0.2">
      <c r="A1646">
        <v>92331</v>
      </c>
      <c r="B1646" t="s">
        <v>1508</v>
      </c>
    </row>
    <row r="1647" spans="1:2" x14ac:dyDescent="0.2">
      <c r="A1647">
        <v>92334</v>
      </c>
      <c r="B1647" t="s">
        <v>1509</v>
      </c>
    </row>
    <row r="1648" spans="1:2" x14ac:dyDescent="0.2">
      <c r="A1648">
        <v>92339</v>
      </c>
      <c r="B1648" t="s">
        <v>1510</v>
      </c>
    </row>
    <row r="1649" spans="1:2" x14ac:dyDescent="0.2">
      <c r="A1649">
        <v>92342</v>
      </c>
      <c r="B1649" t="s">
        <v>1511</v>
      </c>
    </row>
    <row r="1650" spans="1:2" x14ac:dyDescent="0.2">
      <c r="A1650">
        <v>92345</v>
      </c>
      <c r="B1650" t="s">
        <v>1512</v>
      </c>
    </row>
    <row r="1651" spans="1:2" x14ac:dyDescent="0.2">
      <c r="A1651">
        <v>92348</v>
      </c>
      <c r="B1651" t="s">
        <v>1513</v>
      </c>
    </row>
    <row r="1652" spans="1:2" x14ac:dyDescent="0.2">
      <c r="A1652">
        <v>92348</v>
      </c>
      <c r="B1652" t="s">
        <v>1506</v>
      </c>
    </row>
    <row r="1653" spans="1:2" x14ac:dyDescent="0.2">
      <c r="A1653">
        <v>92353</v>
      </c>
      <c r="B1653" t="s">
        <v>1514</v>
      </c>
    </row>
    <row r="1654" spans="1:2" x14ac:dyDescent="0.2">
      <c r="A1654">
        <v>92355</v>
      </c>
      <c r="B1654" t="s">
        <v>1515</v>
      </c>
    </row>
    <row r="1655" spans="1:2" x14ac:dyDescent="0.2">
      <c r="A1655">
        <v>92358</v>
      </c>
      <c r="B1655" t="s">
        <v>1516</v>
      </c>
    </row>
    <row r="1656" spans="1:2" x14ac:dyDescent="0.2">
      <c r="A1656">
        <v>92360</v>
      </c>
      <c r="B1656" t="s">
        <v>1517</v>
      </c>
    </row>
    <row r="1657" spans="1:2" x14ac:dyDescent="0.2">
      <c r="A1657">
        <v>92361</v>
      </c>
      <c r="B1657" t="s">
        <v>1518</v>
      </c>
    </row>
    <row r="1658" spans="1:2" x14ac:dyDescent="0.2">
      <c r="A1658">
        <v>92363</v>
      </c>
      <c r="B1658" t="s">
        <v>1519</v>
      </c>
    </row>
    <row r="1659" spans="1:2" x14ac:dyDescent="0.2">
      <c r="A1659">
        <v>92364</v>
      </c>
      <c r="B1659" t="s">
        <v>1520</v>
      </c>
    </row>
    <row r="1660" spans="1:2" x14ac:dyDescent="0.2">
      <c r="A1660">
        <v>92366</v>
      </c>
      <c r="B1660" t="s">
        <v>1521</v>
      </c>
    </row>
    <row r="1661" spans="1:2" x14ac:dyDescent="0.2">
      <c r="A1661">
        <v>92367</v>
      </c>
      <c r="B1661" t="s">
        <v>1522</v>
      </c>
    </row>
    <row r="1662" spans="1:2" x14ac:dyDescent="0.2">
      <c r="A1662">
        <v>92369</v>
      </c>
      <c r="B1662" t="s">
        <v>1523</v>
      </c>
    </row>
    <row r="1663" spans="1:2" x14ac:dyDescent="0.2">
      <c r="A1663">
        <v>92421</v>
      </c>
      <c r="B1663" t="s">
        <v>1524</v>
      </c>
    </row>
    <row r="1664" spans="1:2" x14ac:dyDescent="0.2">
      <c r="A1664">
        <v>92431</v>
      </c>
      <c r="B1664" t="s">
        <v>1525</v>
      </c>
    </row>
    <row r="1665" spans="1:2" x14ac:dyDescent="0.2">
      <c r="A1665">
        <v>92436</v>
      </c>
      <c r="B1665" t="s">
        <v>1526</v>
      </c>
    </row>
    <row r="1666" spans="1:2" x14ac:dyDescent="0.2">
      <c r="A1666">
        <v>92439</v>
      </c>
      <c r="B1666" t="s">
        <v>1527</v>
      </c>
    </row>
    <row r="1667" spans="1:2" x14ac:dyDescent="0.2">
      <c r="A1667">
        <v>92442</v>
      </c>
      <c r="B1667" t="s">
        <v>1528</v>
      </c>
    </row>
    <row r="1668" spans="1:2" x14ac:dyDescent="0.2">
      <c r="A1668">
        <v>92444</v>
      </c>
      <c r="B1668" t="s">
        <v>1529</v>
      </c>
    </row>
    <row r="1669" spans="1:2" x14ac:dyDescent="0.2">
      <c r="A1669">
        <v>92445</v>
      </c>
      <c r="B1669" t="s">
        <v>1530</v>
      </c>
    </row>
    <row r="1670" spans="1:2" x14ac:dyDescent="0.2">
      <c r="A1670">
        <v>92447</v>
      </c>
      <c r="B1670" t="s">
        <v>1531</v>
      </c>
    </row>
    <row r="1671" spans="1:2" x14ac:dyDescent="0.2">
      <c r="A1671">
        <v>92449</v>
      </c>
      <c r="B1671" t="s">
        <v>1532</v>
      </c>
    </row>
    <row r="1672" spans="1:2" x14ac:dyDescent="0.2">
      <c r="A1672">
        <v>92507</v>
      </c>
      <c r="B1672" t="s">
        <v>1533</v>
      </c>
    </row>
    <row r="1673" spans="1:2" x14ac:dyDescent="0.2">
      <c r="A1673">
        <v>92521</v>
      </c>
      <c r="B1673" t="s">
        <v>1534</v>
      </c>
    </row>
    <row r="1674" spans="1:2" x14ac:dyDescent="0.2">
      <c r="A1674">
        <v>92526</v>
      </c>
      <c r="B1674" t="s">
        <v>1535</v>
      </c>
    </row>
    <row r="1675" spans="1:2" x14ac:dyDescent="0.2">
      <c r="A1675">
        <v>92533</v>
      </c>
      <c r="B1675" t="s">
        <v>1536</v>
      </c>
    </row>
    <row r="1676" spans="1:2" x14ac:dyDescent="0.2">
      <c r="A1676">
        <v>92536</v>
      </c>
      <c r="B1676" t="s">
        <v>1537</v>
      </c>
    </row>
    <row r="1677" spans="1:2" x14ac:dyDescent="0.2">
      <c r="A1677">
        <v>92539</v>
      </c>
      <c r="B1677" t="s">
        <v>1538</v>
      </c>
    </row>
    <row r="1678" spans="1:2" x14ac:dyDescent="0.2">
      <c r="A1678">
        <v>92540</v>
      </c>
      <c r="B1678" t="s">
        <v>1539</v>
      </c>
    </row>
    <row r="1679" spans="1:2" x14ac:dyDescent="0.2">
      <c r="A1679">
        <v>92542</v>
      </c>
      <c r="B1679" t="s">
        <v>1540</v>
      </c>
    </row>
    <row r="1680" spans="1:2" x14ac:dyDescent="0.2">
      <c r="A1680">
        <v>92543</v>
      </c>
      <c r="B1680" t="s">
        <v>1541</v>
      </c>
    </row>
    <row r="1681" spans="1:2" x14ac:dyDescent="0.2">
      <c r="A1681">
        <v>92545</v>
      </c>
      <c r="B1681" t="s">
        <v>1542</v>
      </c>
    </row>
    <row r="1682" spans="1:2" x14ac:dyDescent="0.2">
      <c r="A1682">
        <v>92546</v>
      </c>
      <c r="B1682" t="s">
        <v>1543</v>
      </c>
    </row>
    <row r="1683" spans="1:2" x14ac:dyDescent="0.2">
      <c r="A1683">
        <v>92548</v>
      </c>
      <c r="B1683" t="s">
        <v>1544</v>
      </c>
    </row>
    <row r="1684" spans="1:2" x14ac:dyDescent="0.2">
      <c r="A1684">
        <v>92549</v>
      </c>
      <c r="B1684" t="s">
        <v>1545</v>
      </c>
    </row>
    <row r="1685" spans="1:2" x14ac:dyDescent="0.2">
      <c r="A1685">
        <v>92551</v>
      </c>
      <c r="B1685" t="s">
        <v>1546</v>
      </c>
    </row>
    <row r="1686" spans="1:2" x14ac:dyDescent="0.2">
      <c r="A1686">
        <v>92552</v>
      </c>
      <c r="B1686" t="s">
        <v>1547</v>
      </c>
    </row>
    <row r="1687" spans="1:2" x14ac:dyDescent="0.2">
      <c r="A1687">
        <v>92554</v>
      </c>
      <c r="B1687" t="s">
        <v>1548</v>
      </c>
    </row>
    <row r="1688" spans="1:2" x14ac:dyDescent="0.2">
      <c r="A1688">
        <v>92555</v>
      </c>
      <c r="B1688" t="s">
        <v>1549</v>
      </c>
    </row>
    <row r="1689" spans="1:2" x14ac:dyDescent="0.2">
      <c r="A1689">
        <v>92557</v>
      </c>
      <c r="B1689" t="s">
        <v>1550</v>
      </c>
    </row>
    <row r="1690" spans="1:2" x14ac:dyDescent="0.2">
      <c r="A1690">
        <v>92559</v>
      </c>
      <c r="B1690" t="s">
        <v>1551</v>
      </c>
    </row>
    <row r="1691" spans="1:2" x14ac:dyDescent="0.2">
      <c r="A1691">
        <v>92637</v>
      </c>
      <c r="B1691" t="s">
        <v>1552</v>
      </c>
    </row>
    <row r="1692" spans="1:2" x14ac:dyDescent="0.2">
      <c r="A1692">
        <v>92637</v>
      </c>
      <c r="B1692" t="s">
        <v>1553</v>
      </c>
    </row>
    <row r="1693" spans="1:2" x14ac:dyDescent="0.2">
      <c r="A1693">
        <v>92648</v>
      </c>
      <c r="B1693" t="s">
        <v>1554</v>
      </c>
    </row>
    <row r="1694" spans="1:2" x14ac:dyDescent="0.2">
      <c r="A1694">
        <v>92655</v>
      </c>
      <c r="B1694" t="s">
        <v>1555</v>
      </c>
    </row>
    <row r="1695" spans="1:2" x14ac:dyDescent="0.2">
      <c r="A1695">
        <v>92660</v>
      </c>
      <c r="B1695" t="s">
        <v>1556</v>
      </c>
    </row>
    <row r="1696" spans="1:2" x14ac:dyDescent="0.2">
      <c r="A1696">
        <v>92665</v>
      </c>
      <c r="B1696" t="s">
        <v>1557</v>
      </c>
    </row>
    <row r="1697" spans="1:2" x14ac:dyDescent="0.2">
      <c r="A1697">
        <v>92665</v>
      </c>
      <c r="B1697" t="s">
        <v>1558</v>
      </c>
    </row>
    <row r="1698" spans="1:2" x14ac:dyDescent="0.2">
      <c r="A1698">
        <v>92670</v>
      </c>
      <c r="B1698" t="s">
        <v>1559</v>
      </c>
    </row>
    <row r="1699" spans="1:2" x14ac:dyDescent="0.2">
      <c r="A1699">
        <v>92676</v>
      </c>
      <c r="B1699" t="s">
        <v>1560</v>
      </c>
    </row>
    <row r="1700" spans="1:2" x14ac:dyDescent="0.2">
      <c r="A1700">
        <v>92676</v>
      </c>
      <c r="B1700" t="s">
        <v>1561</v>
      </c>
    </row>
    <row r="1701" spans="1:2" x14ac:dyDescent="0.2">
      <c r="A1701">
        <v>92681</v>
      </c>
      <c r="B1701" t="s">
        <v>1562</v>
      </c>
    </row>
    <row r="1702" spans="1:2" x14ac:dyDescent="0.2">
      <c r="A1702">
        <v>92685</v>
      </c>
      <c r="B1702" t="s">
        <v>1563</v>
      </c>
    </row>
    <row r="1703" spans="1:2" x14ac:dyDescent="0.2">
      <c r="A1703">
        <v>92690</v>
      </c>
      <c r="B1703" t="s">
        <v>1564</v>
      </c>
    </row>
    <row r="1704" spans="1:2" x14ac:dyDescent="0.2">
      <c r="A1704">
        <v>92693</v>
      </c>
      <c r="B1704" t="s">
        <v>1565</v>
      </c>
    </row>
    <row r="1705" spans="1:2" x14ac:dyDescent="0.2">
      <c r="A1705">
        <v>92694</v>
      </c>
      <c r="B1705" t="s">
        <v>1566</v>
      </c>
    </row>
    <row r="1706" spans="1:2" x14ac:dyDescent="0.2">
      <c r="A1706">
        <v>92696</v>
      </c>
      <c r="B1706" t="s">
        <v>1567</v>
      </c>
    </row>
    <row r="1707" spans="1:2" x14ac:dyDescent="0.2">
      <c r="A1707">
        <v>92697</v>
      </c>
      <c r="B1707" t="s">
        <v>1568</v>
      </c>
    </row>
    <row r="1708" spans="1:2" x14ac:dyDescent="0.2">
      <c r="A1708">
        <v>92699</v>
      </c>
      <c r="B1708" t="s">
        <v>1569</v>
      </c>
    </row>
    <row r="1709" spans="1:2" x14ac:dyDescent="0.2">
      <c r="A1709">
        <v>92699</v>
      </c>
      <c r="B1709" t="s">
        <v>1570</v>
      </c>
    </row>
    <row r="1710" spans="1:2" x14ac:dyDescent="0.2">
      <c r="A1710">
        <v>92700</v>
      </c>
      <c r="B1710" t="s">
        <v>1571</v>
      </c>
    </row>
    <row r="1711" spans="1:2" x14ac:dyDescent="0.2">
      <c r="A1711">
        <v>92702</v>
      </c>
      <c r="B1711" t="s">
        <v>1572</v>
      </c>
    </row>
    <row r="1712" spans="1:2" x14ac:dyDescent="0.2">
      <c r="A1712">
        <v>92703</v>
      </c>
      <c r="B1712" t="s">
        <v>1573</v>
      </c>
    </row>
    <row r="1713" spans="1:2" x14ac:dyDescent="0.2">
      <c r="A1713">
        <v>92705</v>
      </c>
      <c r="B1713" t="s">
        <v>1574</v>
      </c>
    </row>
    <row r="1714" spans="1:2" x14ac:dyDescent="0.2">
      <c r="A1714">
        <v>92706</v>
      </c>
      <c r="B1714" t="s">
        <v>1575</v>
      </c>
    </row>
    <row r="1715" spans="1:2" x14ac:dyDescent="0.2">
      <c r="A1715">
        <v>92708</v>
      </c>
      <c r="B1715" t="s">
        <v>1576</v>
      </c>
    </row>
    <row r="1716" spans="1:2" x14ac:dyDescent="0.2">
      <c r="A1716">
        <v>92709</v>
      </c>
      <c r="B1716" t="s">
        <v>1577</v>
      </c>
    </row>
    <row r="1717" spans="1:2" x14ac:dyDescent="0.2">
      <c r="A1717">
        <v>92711</v>
      </c>
      <c r="B1717" t="s">
        <v>1578</v>
      </c>
    </row>
    <row r="1718" spans="1:2" x14ac:dyDescent="0.2">
      <c r="A1718">
        <v>92712</v>
      </c>
      <c r="B1718" t="s">
        <v>1579</v>
      </c>
    </row>
    <row r="1719" spans="1:2" x14ac:dyDescent="0.2">
      <c r="A1719">
        <v>92714</v>
      </c>
      <c r="B1719" t="s">
        <v>1580</v>
      </c>
    </row>
    <row r="1720" spans="1:2" x14ac:dyDescent="0.2">
      <c r="A1720">
        <v>92715</v>
      </c>
      <c r="B1720" t="s">
        <v>1581</v>
      </c>
    </row>
    <row r="1721" spans="1:2" x14ac:dyDescent="0.2">
      <c r="A1721">
        <v>92717</v>
      </c>
      <c r="B1721" t="s">
        <v>1582</v>
      </c>
    </row>
    <row r="1722" spans="1:2" x14ac:dyDescent="0.2">
      <c r="A1722">
        <v>92718</v>
      </c>
      <c r="B1722" t="s">
        <v>1583</v>
      </c>
    </row>
    <row r="1723" spans="1:2" x14ac:dyDescent="0.2">
      <c r="A1723">
        <v>92720</v>
      </c>
      <c r="B1723" t="s">
        <v>1584</v>
      </c>
    </row>
    <row r="1724" spans="1:2" x14ac:dyDescent="0.2">
      <c r="A1724">
        <v>92721</v>
      </c>
      <c r="B1724" t="s">
        <v>1585</v>
      </c>
    </row>
    <row r="1725" spans="1:2" x14ac:dyDescent="0.2">
      <c r="A1725">
        <v>92723</v>
      </c>
      <c r="B1725" t="s">
        <v>1586</v>
      </c>
    </row>
    <row r="1726" spans="1:2" x14ac:dyDescent="0.2">
      <c r="A1726">
        <v>92723</v>
      </c>
      <c r="B1726" t="s">
        <v>1587</v>
      </c>
    </row>
    <row r="1727" spans="1:2" x14ac:dyDescent="0.2">
      <c r="A1727">
        <v>92724</v>
      </c>
      <c r="B1727" t="s">
        <v>1588</v>
      </c>
    </row>
    <row r="1728" spans="1:2" x14ac:dyDescent="0.2">
      <c r="A1728">
        <v>92726</v>
      </c>
      <c r="B1728" t="s">
        <v>1589</v>
      </c>
    </row>
    <row r="1729" spans="1:2" x14ac:dyDescent="0.2">
      <c r="A1729">
        <v>92727</v>
      </c>
      <c r="B1729" t="s">
        <v>1590</v>
      </c>
    </row>
    <row r="1730" spans="1:2" x14ac:dyDescent="0.2">
      <c r="A1730">
        <v>92729</v>
      </c>
      <c r="B1730" t="s">
        <v>1571</v>
      </c>
    </row>
    <row r="1731" spans="1:2" x14ac:dyDescent="0.2">
      <c r="A1731">
        <v>93047</v>
      </c>
      <c r="B1731" t="s">
        <v>1591</v>
      </c>
    </row>
    <row r="1732" spans="1:2" x14ac:dyDescent="0.2">
      <c r="A1732">
        <v>93048</v>
      </c>
      <c r="B1732" t="s">
        <v>1591</v>
      </c>
    </row>
    <row r="1733" spans="1:2" x14ac:dyDescent="0.2">
      <c r="A1733">
        <v>93049</v>
      </c>
      <c r="B1733" t="s">
        <v>1591</v>
      </c>
    </row>
    <row r="1734" spans="1:2" x14ac:dyDescent="0.2">
      <c r="A1734">
        <v>93050</v>
      </c>
      <c r="B1734" t="s">
        <v>1591</v>
      </c>
    </row>
    <row r="1735" spans="1:2" x14ac:dyDescent="0.2">
      <c r="A1735">
        <v>93051</v>
      </c>
      <c r="B1735" t="s">
        <v>1591</v>
      </c>
    </row>
    <row r="1736" spans="1:2" x14ac:dyDescent="0.2">
      <c r="A1736">
        <v>93052</v>
      </c>
      <c r="B1736" t="s">
        <v>1591</v>
      </c>
    </row>
    <row r="1737" spans="1:2" x14ac:dyDescent="0.2">
      <c r="A1737">
        <v>93053</v>
      </c>
      <c r="B1737" t="s">
        <v>1591</v>
      </c>
    </row>
    <row r="1738" spans="1:2" x14ac:dyDescent="0.2">
      <c r="A1738">
        <v>93054</v>
      </c>
      <c r="B1738" t="s">
        <v>1591</v>
      </c>
    </row>
    <row r="1739" spans="1:2" x14ac:dyDescent="0.2">
      <c r="A1739">
        <v>93055</v>
      </c>
      <c r="B1739" t="s">
        <v>1591</v>
      </c>
    </row>
    <row r="1740" spans="1:2" x14ac:dyDescent="0.2">
      <c r="A1740">
        <v>93056</v>
      </c>
      <c r="B1740" t="s">
        <v>1591</v>
      </c>
    </row>
    <row r="1741" spans="1:2" x14ac:dyDescent="0.2">
      <c r="A1741">
        <v>93057</v>
      </c>
      <c r="B1741" t="s">
        <v>1591</v>
      </c>
    </row>
    <row r="1742" spans="1:2" x14ac:dyDescent="0.2">
      <c r="A1742">
        <v>93058</v>
      </c>
      <c r="B1742" t="s">
        <v>1591</v>
      </c>
    </row>
    <row r="1743" spans="1:2" x14ac:dyDescent="0.2">
      <c r="A1743">
        <v>93059</v>
      </c>
      <c r="B1743" t="s">
        <v>1591</v>
      </c>
    </row>
    <row r="1744" spans="1:2" x14ac:dyDescent="0.2">
      <c r="A1744">
        <v>93073</v>
      </c>
      <c r="B1744" t="s">
        <v>1592</v>
      </c>
    </row>
    <row r="1745" spans="1:2" x14ac:dyDescent="0.2">
      <c r="A1745">
        <v>93077</v>
      </c>
      <c r="B1745" t="s">
        <v>1593</v>
      </c>
    </row>
    <row r="1746" spans="1:2" x14ac:dyDescent="0.2">
      <c r="A1746">
        <v>93080</v>
      </c>
      <c r="B1746" t="s">
        <v>1594</v>
      </c>
    </row>
    <row r="1747" spans="1:2" x14ac:dyDescent="0.2">
      <c r="A1747">
        <v>93083</v>
      </c>
      <c r="B1747" t="s">
        <v>1595</v>
      </c>
    </row>
    <row r="1748" spans="1:2" x14ac:dyDescent="0.2">
      <c r="A1748">
        <v>93086</v>
      </c>
      <c r="B1748" t="s">
        <v>1596</v>
      </c>
    </row>
    <row r="1749" spans="1:2" x14ac:dyDescent="0.2">
      <c r="A1749">
        <v>93087</v>
      </c>
      <c r="B1749" t="s">
        <v>1597</v>
      </c>
    </row>
    <row r="1750" spans="1:2" x14ac:dyDescent="0.2">
      <c r="A1750">
        <v>93089</v>
      </c>
      <c r="B1750" t="s">
        <v>1598</v>
      </c>
    </row>
    <row r="1751" spans="1:2" x14ac:dyDescent="0.2">
      <c r="A1751">
        <v>93090</v>
      </c>
      <c r="B1751" t="s">
        <v>1599</v>
      </c>
    </row>
    <row r="1752" spans="1:2" x14ac:dyDescent="0.2">
      <c r="A1752">
        <v>93092</v>
      </c>
      <c r="B1752" t="s">
        <v>1600</v>
      </c>
    </row>
    <row r="1753" spans="1:2" x14ac:dyDescent="0.2">
      <c r="A1753">
        <v>93093</v>
      </c>
      <c r="B1753" t="s">
        <v>1601</v>
      </c>
    </row>
    <row r="1754" spans="1:2" x14ac:dyDescent="0.2">
      <c r="A1754">
        <v>93095</v>
      </c>
      <c r="B1754" t="s">
        <v>1602</v>
      </c>
    </row>
    <row r="1755" spans="1:2" x14ac:dyDescent="0.2">
      <c r="A1755">
        <v>93096</v>
      </c>
      <c r="B1755" t="s">
        <v>1603</v>
      </c>
    </row>
    <row r="1756" spans="1:2" x14ac:dyDescent="0.2">
      <c r="A1756">
        <v>93098</v>
      </c>
      <c r="B1756" t="s">
        <v>1604</v>
      </c>
    </row>
    <row r="1757" spans="1:2" x14ac:dyDescent="0.2">
      <c r="A1757">
        <v>93099</v>
      </c>
      <c r="B1757" t="s">
        <v>1605</v>
      </c>
    </row>
    <row r="1758" spans="1:2" x14ac:dyDescent="0.2">
      <c r="A1758">
        <v>93101</v>
      </c>
      <c r="B1758" t="s">
        <v>1606</v>
      </c>
    </row>
    <row r="1759" spans="1:2" x14ac:dyDescent="0.2">
      <c r="A1759">
        <v>93102</v>
      </c>
      <c r="B1759" t="s">
        <v>1607</v>
      </c>
    </row>
    <row r="1760" spans="1:2" x14ac:dyDescent="0.2">
      <c r="A1760">
        <v>93104</v>
      </c>
      <c r="B1760" t="s">
        <v>1608</v>
      </c>
    </row>
    <row r="1761" spans="1:2" x14ac:dyDescent="0.2">
      <c r="A1761">
        <v>93104</v>
      </c>
      <c r="B1761" t="s">
        <v>1609</v>
      </c>
    </row>
    <row r="1762" spans="1:2" x14ac:dyDescent="0.2">
      <c r="A1762">
        <v>93105</v>
      </c>
      <c r="B1762" t="s">
        <v>1610</v>
      </c>
    </row>
    <row r="1763" spans="1:2" x14ac:dyDescent="0.2">
      <c r="A1763">
        <v>93107</v>
      </c>
      <c r="B1763" t="s">
        <v>1611</v>
      </c>
    </row>
    <row r="1764" spans="1:2" x14ac:dyDescent="0.2">
      <c r="A1764">
        <v>93109</v>
      </c>
      <c r="B1764" t="s">
        <v>1612</v>
      </c>
    </row>
    <row r="1765" spans="1:2" x14ac:dyDescent="0.2">
      <c r="A1765">
        <v>93128</v>
      </c>
      <c r="B1765" t="s">
        <v>1613</v>
      </c>
    </row>
    <row r="1766" spans="1:2" x14ac:dyDescent="0.2">
      <c r="A1766">
        <v>93133</v>
      </c>
      <c r="B1766" t="s">
        <v>1614</v>
      </c>
    </row>
    <row r="1767" spans="1:2" x14ac:dyDescent="0.2">
      <c r="A1767">
        <v>93138</v>
      </c>
      <c r="B1767" t="s">
        <v>1615</v>
      </c>
    </row>
    <row r="1768" spans="1:2" x14ac:dyDescent="0.2">
      <c r="A1768">
        <v>93142</v>
      </c>
      <c r="B1768" t="s">
        <v>1616</v>
      </c>
    </row>
    <row r="1769" spans="1:2" x14ac:dyDescent="0.2">
      <c r="A1769">
        <v>93149</v>
      </c>
      <c r="B1769" t="s">
        <v>1617</v>
      </c>
    </row>
    <row r="1770" spans="1:2" x14ac:dyDescent="0.2">
      <c r="A1770">
        <v>93152</v>
      </c>
      <c r="B1770" t="s">
        <v>1618</v>
      </c>
    </row>
    <row r="1771" spans="1:2" x14ac:dyDescent="0.2">
      <c r="A1771">
        <v>93155</v>
      </c>
      <c r="B1771" t="s">
        <v>1619</v>
      </c>
    </row>
    <row r="1772" spans="1:2" x14ac:dyDescent="0.2">
      <c r="A1772">
        <v>93158</v>
      </c>
      <c r="B1772" t="s">
        <v>1620</v>
      </c>
    </row>
    <row r="1773" spans="1:2" x14ac:dyDescent="0.2">
      <c r="A1773">
        <v>93161</v>
      </c>
      <c r="B1773" t="s">
        <v>1621</v>
      </c>
    </row>
    <row r="1774" spans="1:2" x14ac:dyDescent="0.2">
      <c r="A1774">
        <v>93164</v>
      </c>
      <c r="B1774" t="s">
        <v>1622</v>
      </c>
    </row>
    <row r="1775" spans="1:2" x14ac:dyDescent="0.2">
      <c r="A1775">
        <v>93164</v>
      </c>
      <c r="B1775" t="s">
        <v>1623</v>
      </c>
    </row>
    <row r="1776" spans="1:2" x14ac:dyDescent="0.2">
      <c r="A1776">
        <v>93167</v>
      </c>
      <c r="B1776" t="s">
        <v>1624</v>
      </c>
    </row>
    <row r="1777" spans="1:2" x14ac:dyDescent="0.2">
      <c r="A1777">
        <v>93170</v>
      </c>
      <c r="B1777" t="s">
        <v>1625</v>
      </c>
    </row>
    <row r="1778" spans="1:2" x14ac:dyDescent="0.2">
      <c r="A1778">
        <v>93173</v>
      </c>
      <c r="B1778" t="s">
        <v>1626</v>
      </c>
    </row>
    <row r="1779" spans="1:2" x14ac:dyDescent="0.2">
      <c r="A1779">
        <v>93176</v>
      </c>
      <c r="B1779" t="s">
        <v>1627</v>
      </c>
    </row>
    <row r="1780" spans="1:2" x14ac:dyDescent="0.2">
      <c r="A1780">
        <v>93177</v>
      </c>
      <c r="B1780" t="s">
        <v>1628</v>
      </c>
    </row>
    <row r="1781" spans="1:2" x14ac:dyDescent="0.2">
      <c r="A1781">
        <v>93179</v>
      </c>
      <c r="B1781" t="s">
        <v>1629</v>
      </c>
    </row>
    <row r="1782" spans="1:2" x14ac:dyDescent="0.2">
      <c r="A1782">
        <v>93180</v>
      </c>
      <c r="B1782" t="s">
        <v>1630</v>
      </c>
    </row>
    <row r="1783" spans="1:2" x14ac:dyDescent="0.2">
      <c r="A1783">
        <v>93182</v>
      </c>
      <c r="B1783" t="s">
        <v>1631</v>
      </c>
    </row>
    <row r="1784" spans="1:2" x14ac:dyDescent="0.2">
      <c r="A1784">
        <v>93183</v>
      </c>
      <c r="B1784" t="s">
        <v>1632</v>
      </c>
    </row>
    <row r="1785" spans="1:2" x14ac:dyDescent="0.2">
      <c r="A1785">
        <v>93183</v>
      </c>
      <c r="B1785" t="s">
        <v>1633</v>
      </c>
    </row>
    <row r="1786" spans="1:2" x14ac:dyDescent="0.2">
      <c r="A1786">
        <v>93185</v>
      </c>
      <c r="B1786" t="s">
        <v>1634</v>
      </c>
    </row>
    <row r="1787" spans="1:2" x14ac:dyDescent="0.2">
      <c r="A1787">
        <v>93186</v>
      </c>
      <c r="B1787" t="s">
        <v>1635</v>
      </c>
    </row>
    <row r="1788" spans="1:2" x14ac:dyDescent="0.2">
      <c r="A1788">
        <v>93188</v>
      </c>
      <c r="B1788" t="s">
        <v>1636</v>
      </c>
    </row>
    <row r="1789" spans="1:2" x14ac:dyDescent="0.2">
      <c r="A1789">
        <v>93189</v>
      </c>
      <c r="B1789" t="s">
        <v>1637</v>
      </c>
    </row>
    <row r="1790" spans="1:2" x14ac:dyDescent="0.2">
      <c r="A1790">
        <v>93191</v>
      </c>
      <c r="B1790" t="s">
        <v>1638</v>
      </c>
    </row>
    <row r="1791" spans="1:2" x14ac:dyDescent="0.2">
      <c r="A1791">
        <v>93192</v>
      </c>
      <c r="B1791" t="s">
        <v>1639</v>
      </c>
    </row>
    <row r="1792" spans="1:2" x14ac:dyDescent="0.2">
      <c r="A1792">
        <v>93194</v>
      </c>
      <c r="B1792" t="s">
        <v>1640</v>
      </c>
    </row>
    <row r="1793" spans="1:2" x14ac:dyDescent="0.2">
      <c r="A1793">
        <v>93195</v>
      </c>
      <c r="B1793" t="s">
        <v>1641</v>
      </c>
    </row>
    <row r="1794" spans="1:2" x14ac:dyDescent="0.2">
      <c r="A1794">
        <v>93195</v>
      </c>
      <c r="B1794" t="s">
        <v>1631</v>
      </c>
    </row>
    <row r="1795" spans="1:2" x14ac:dyDescent="0.2">
      <c r="A1795">
        <v>93197</v>
      </c>
      <c r="B1795" t="s">
        <v>1642</v>
      </c>
    </row>
    <row r="1796" spans="1:2" x14ac:dyDescent="0.2">
      <c r="A1796">
        <v>93199</v>
      </c>
      <c r="B1796" t="s">
        <v>1643</v>
      </c>
    </row>
    <row r="1797" spans="1:2" x14ac:dyDescent="0.2">
      <c r="A1797">
        <v>93309</v>
      </c>
      <c r="B1797" t="s">
        <v>1644</v>
      </c>
    </row>
    <row r="1798" spans="1:2" x14ac:dyDescent="0.2">
      <c r="A1798">
        <v>93326</v>
      </c>
      <c r="B1798" t="s">
        <v>1645</v>
      </c>
    </row>
    <row r="1799" spans="1:2" x14ac:dyDescent="0.2">
      <c r="A1799">
        <v>93333</v>
      </c>
      <c r="B1799" t="s">
        <v>1646</v>
      </c>
    </row>
    <row r="1800" spans="1:2" x14ac:dyDescent="0.2">
      <c r="A1800">
        <v>93336</v>
      </c>
      <c r="B1800" t="s">
        <v>1647</v>
      </c>
    </row>
    <row r="1801" spans="1:2" x14ac:dyDescent="0.2">
      <c r="A1801">
        <v>93339</v>
      </c>
      <c r="B1801" t="s">
        <v>1648</v>
      </c>
    </row>
    <row r="1802" spans="1:2" x14ac:dyDescent="0.2">
      <c r="A1802">
        <v>93342</v>
      </c>
      <c r="B1802" t="s">
        <v>1649</v>
      </c>
    </row>
    <row r="1803" spans="1:2" x14ac:dyDescent="0.2">
      <c r="A1803">
        <v>93343</v>
      </c>
      <c r="B1803" t="s">
        <v>1650</v>
      </c>
    </row>
    <row r="1804" spans="1:2" x14ac:dyDescent="0.2">
      <c r="A1804">
        <v>93345</v>
      </c>
      <c r="B1804" t="s">
        <v>1651</v>
      </c>
    </row>
    <row r="1805" spans="1:2" x14ac:dyDescent="0.2">
      <c r="A1805">
        <v>93346</v>
      </c>
      <c r="B1805" t="s">
        <v>1652</v>
      </c>
    </row>
    <row r="1806" spans="1:2" x14ac:dyDescent="0.2">
      <c r="A1806">
        <v>93348</v>
      </c>
      <c r="B1806" t="s">
        <v>1653</v>
      </c>
    </row>
    <row r="1807" spans="1:2" x14ac:dyDescent="0.2">
      <c r="A1807">
        <v>93349</v>
      </c>
      <c r="B1807" t="s">
        <v>1654</v>
      </c>
    </row>
    <row r="1808" spans="1:2" x14ac:dyDescent="0.2">
      <c r="A1808">
        <v>93351</v>
      </c>
      <c r="B1808" t="s">
        <v>1655</v>
      </c>
    </row>
    <row r="1809" spans="1:2" x14ac:dyDescent="0.2">
      <c r="A1809">
        <v>93352</v>
      </c>
      <c r="B1809" t="s">
        <v>1656</v>
      </c>
    </row>
    <row r="1810" spans="1:2" x14ac:dyDescent="0.2">
      <c r="A1810">
        <v>93354</v>
      </c>
      <c r="B1810" t="s">
        <v>1657</v>
      </c>
    </row>
    <row r="1811" spans="1:2" x14ac:dyDescent="0.2">
      <c r="A1811">
        <v>93354</v>
      </c>
      <c r="B1811" t="s">
        <v>1658</v>
      </c>
    </row>
    <row r="1812" spans="1:2" x14ac:dyDescent="0.2">
      <c r="A1812">
        <v>93356</v>
      </c>
      <c r="B1812" t="s">
        <v>1659</v>
      </c>
    </row>
    <row r="1813" spans="1:2" x14ac:dyDescent="0.2">
      <c r="A1813">
        <v>93358</v>
      </c>
      <c r="B1813" t="s">
        <v>1660</v>
      </c>
    </row>
    <row r="1814" spans="1:2" x14ac:dyDescent="0.2">
      <c r="A1814">
        <v>93359</v>
      </c>
      <c r="B1814" t="s">
        <v>1661</v>
      </c>
    </row>
    <row r="1815" spans="1:2" x14ac:dyDescent="0.2">
      <c r="A1815">
        <v>93413</v>
      </c>
      <c r="B1815" t="s">
        <v>1662</v>
      </c>
    </row>
    <row r="1816" spans="1:2" x14ac:dyDescent="0.2">
      <c r="A1816">
        <v>93426</v>
      </c>
      <c r="B1816" t="s">
        <v>1663</v>
      </c>
    </row>
    <row r="1817" spans="1:2" x14ac:dyDescent="0.2">
      <c r="A1817">
        <v>93437</v>
      </c>
      <c r="B1817" t="s">
        <v>1664</v>
      </c>
    </row>
    <row r="1818" spans="1:2" x14ac:dyDescent="0.2">
      <c r="A1818">
        <v>93444</v>
      </c>
      <c r="B1818" t="s">
        <v>1665</v>
      </c>
    </row>
    <row r="1819" spans="1:2" x14ac:dyDescent="0.2">
      <c r="A1819">
        <v>93449</v>
      </c>
      <c r="B1819" t="s">
        <v>1666</v>
      </c>
    </row>
    <row r="1820" spans="1:2" x14ac:dyDescent="0.2">
      <c r="A1820">
        <v>93453</v>
      </c>
      <c r="B1820" t="s">
        <v>1667</v>
      </c>
    </row>
    <row r="1821" spans="1:2" x14ac:dyDescent="0.2">
      <c r="A1821">
        <v>93455</v>
      </c>
      <c r="B1821" t="s">
        <v>1668</v>
      </c>
    </row>
    <row r="1822" spans="1:2" x14ac:dyDescent="0.2">
      <c r="A1822">
        <v>93458</v>
      </c>
      <c r="B1822" t="s">
        <v>1669</v>
      </c>
    </row>
    <row r="1823" spans="1:2" x14ac:dyDescent="0.2">
      <c r="A1823">
        <v>93462</v>
      </c>
      <c r="B1823" t="s">
        <v>1670</v>
      </c>
    </row>
    <row r="1824" spans="1:2" x14ac:dyDescent="0.2">
      <c r="A1824">
        <v>93464</v>
      </c>
      <c r="B1824" t="s">
        <v>1671</v>
      </c>
    </row>
    <row r="1825" spans="1:2" x14ac:dyDescent="0.2">
      <c r="A1825">
        <v>93466</v>
      </c>
      <c r="B1825" t="s">
        <v>1672</v>
      </c>
    </row>
    <row r="1826" spans="1:2" x14ac:dyDescent="0.2">
      <c r="A1826">
        <v>93468</v>
      </c>
      <c r="B1826" t="s">
        <v>1673</v>
      </c>
    </row>
    <row r="1827" spans="1:2" x14ac:dyDescent="0.2">
      <c r="A1827">
        <v>93470</v>
      </c>
      <c r="B1827" t="s">
        <v>1674</v>
      </c>
    </row>
    <row r="1828" spans="1:2" x14ac:dyDescent="0.2">
      <c r="A1828">
        <v>93471</v>
      </c>
      <c r="B1828" t="s">
        <v>1675</v>
      </c>
    </row>
    <row r="1829" spans="1:2" x14ac:dyDescent="0.2">
      <c r="A1829">
        <v>93473</v>
      </c>
      <c r="B1829" t="s">
        <v>1676</v>
      </c>
    </row>
    <row r="1830" spans="1:2" x14ac:dyDescent="0.2">
      <c r="A1830">
        <v>93474</v>
      </c>
      <c r="B1830" t="s">
        <v>1677</v>
      </c>
    </row>
    <row r="1831" spans="1:2" x14ac:dyDescent="0.2">
      <c r="A1831">
        <v>93476</v>
      </c>
      <c r="B1831" t="s">
        <v>1678</v>
      </c>
    </row>
    <row r="1832" spans="1:2" x14ac:dyDescent="0.2">
      <c r="A1832">
        <v>93477</v>
      </c>
      <c r="B1832" t="s">
        <v>1679</v>
      </c>
    </row>
    <row r="1833" spans="1:2" x14ac:dyDescent="0.2">
      <c r="A1833">
        <v>93479</v>
      </c>
      <c r="B1833" t="s">
        <v>1680</v>
      </c>
    </row>
    <row r="1834" spans="1:2" x14ac:dyDescent="0.2">
      <c r="A1834">
        <v>93480</v>
      </c>
      <c r="B1834" t="s">
        <v>1681</v>
      </c>
    </row>
    <row r="1835" spans="1:2" x14ac:dyDescent="0.2">
      <c r="A1835">
        <v>93482</v>
      </c>
      <c r="B1835" t="s">
        <v>1682</v>
      </c>
    </row>
    <row r="1836" spans="1:2" x14ac:dyDescent="0.2">
      <c r="A1836">
        <v>93483</v>
      </c>
      <c r="B1836" t="s">
        <v>1683</v>
      </c>
    </row>
    <row r="1837" spans="1:2" x14ac:dyDescent="0.2">
      <c r="A1837">
        <v>93485</v>
      </c>
      <c r="B1837" t="s">
        <v>1684</v>
      </c>
    </row>
    <row r="1838" spans="1:2" x14ac:dyDescent="0.2">
      <c r="A1838">
        <v>93486</v>
      </c>
      <c r="B1838" t="s">
        <v>1685</v>
      </c>
    </row>
    <row r="1839" spans="1:2" x14ac:dyDescent="0.2">
      <c r="A1839">
        <v>93488</v>
      </c>
      <c r="B1839" t="s">
        <v>1686</v>
      </c>
    </row>
    <row r="1840" spans="1:2" x14ac:dyDescent="0.2">
      <c r="A1840">
        <v>93489</v>
      </c>
      <c r="B1840" t="s">
        <v>1687</v>
      </c>
    </row>
    <row r="1841" spans="1:2" x14ac:dyDescent="0.2">
      <c r="A1841">
        <v>93491</v>
      </c>
      <c r="B1841" t="s">
        <v>1688</v>
      </c>
    </row>
    <row r="1842" spans="1:2" x14ac:dyDescent="0.2">
      <c r="A1842">
        <v>93492</v>
      </c>
      <c r="B1842" t="s">
        <v>1689</v>
      </c>
    </row>
    <row r="1843" spans="1:2" x14ac:dyDescent="0.2">
      <c r="A1843">
        <v>93494</v>
      </c>
      <c r="B1843" t="s">
        <v>1690</v>
      </c>
    </row>
    <row r="1844" spans="1:2" x14ac:dyDescent="0.2">
      <c r="A1844">
        <v>93495</v>
      </c>
      <c r="B1844" t="s">
        <v>1691</v>
      </c>
    </row>
    <row r="1845" spans="1:2" x14ac:dyDescent="0.2">
      <c r="A1845">
        <v>93497</v>
      </c>
      <c r="B1845" t="s">
        <v>1692</v>
      </c>
    </row>
    <row r="1846" spans="1:2" x14ac:dyDescent="0.2">
      <c r="A1846">
        <v>93499</v>
      </c>
      <c r="B1846" t="s">
        <v>1693</v>
      </c>
    </row>
    <row r="1847" spans="1:2" x14ac:dyDescent="0.2">
      <c r="A1847">
        <v>94032</v>
      </c>
      <c r="B1847" t="s">
        <v>1694</v>
      </c>
    </row>
    <row r="1848" spans="1:2" x14ac:dyDescent="0.2">
      <c r="A1848">
        <v>94034</v>
      </c>
      <c r="B1848" t="s">
        <v>1694</v>
      </c>
    </row>
    <row r="1849" spans="1:2" x14ac:dyDescent="0.2">
      <c r="A1849">
        <v>94036</v>
      </c>
      <c r="B1849" t="s">
        <v>1694</v>
      </c>
    </row>
    <row r="1850" spans="1:2" x14ac:dyDescent="0.2">
      <c r="A1850">
        <v>94036</v>
      </c>
      <c r="B1850" t="s">
        <v>1695</v>
      </c>
    </row>
    <row r="1851" spans="1:2" x14ac:dyDescent="0.2">
      <c r="A1851">
        <v>94051</v>
      </c>
      <c r="B1851" t="s">
        <v>1696</v>
      </c>
    </row>
    <row r="1852" spans="1:2" x14ac:dyDescent="0.2">
      <c r="A1852">
        <v>94060</v>
      </c>
      <c r="B1852" t="s">
        <v>1697</v>
      </c>
    </row>
    <row r="1853" spans="1:2" x14ac:dyDescent="0.2">
      <c r="A1853">
        <v>94065</v>
      </c>
      <c r="B1853" t="s">
        <v>1698</v>
      </c>
    </row>
    <row r="1854" spans="1:2" x14ac:dyDescent="0.2">
      <c r="A1854">
        <v>94072</v>
      </c>
      <c r="B1854" t="s">
        <v>1699</v>
      </c>
    </row>
    <row r="1855" spans="1:2" x14ac:dyDescent="0.2">
      <c r="A1855">
        <v>94078</v>
      </c>
      <c r="B1855" t="s">
        <v>1700</v>
      </c>
    </row>
    <row r="1856" spans="1:2" x14ac:dyDescent="0.2">
      <c r="A1856">
        <v>94081</v>
      </c>
      <c r="B1856" t="s">
        <v>1701</v>
      </c>
    </row>
    <row r="1857" spans="1:2" x14ac:dyDescent="0.2">
      <c r="A1857">
        <v>94086</v>
      </c>
      <c r="B1857" t="s">
        <v>1702</v>
      </c>
    </row>
    <row r="1858" spans="1:2" x14ac:dyDescent="0.2">
      <c r="A1858">
        <v>94089</v>
      </c>
      <c r="B1858" t="s">
        <v>1703</v>
      </c>
    </row>
    <row r="1859" spans="1:2" x14ac:dyDescent="0.2">
      <c r="A1859">
        <v>94094</v>
      </c>
      <c r="B1859" t="s">
        <v>1704</v>
      </c>
    </row>
    <row r="1860" spans="1:2" x14ac:dyDescent="0.2">
      <c r="A1860">
        <v>94094</v>
      </c>
      <c r="B1860" t="s">
        <v>1705</v>
      </c>
    </row>
    <row r="1861" spans="1:2" x14ac:dyDescent="0.2">
      <c r="A1861">
        <v>94099</v>
      </c>
      <c r="B1861" t="s">
        <v>1706</v>
      </c>
    </row>
    <row r="1862" spans="1:2" x14ac:dyDescent="0.2">
      <c r="A1862">
        <v>94104</v>
      </c>
      <c r="B1862" t="s">
        <v>1707</v>
      </c>
    </row>
    <row r="1863" spans="1:2" x14ac:dyDescent="0.2">
      <c r="A1863">
        <v>94104</v>
      </c>
      <c r="B1863" t="s">
        <v>1708</v>
      </c>
    </row>
    <row r="1864" spans="1:2" x14ac:dyDescent="0.2">
      <c r="A1864">
        <v>94107</v>
      </c>
      <c r="B1864" t="s">
        <v>1709</v>
      </c>
    </row>
    <row r="1865" spans="1:2" x14ac:dyDescent="0.2">
      <c r="A1865">
        <v>94107</v>
      </c>
      <c r="B1865" t="s">
        <v>1710</v>
      </c>
    </row>
    <row r="1866" spans="1:2" x14ac:dyDescent="0.2">
      <c r="A1866">
        <v>94110</v>
      </c>
      <c r="B1866" t="s">
        <v>1711</v>
      </c>
    </row>
    <row r="1867" spans="1:2" x14ac:dyDescent="0.2">
      <c r="A1867">
        <v>94113</v>
      </c>
      <c r="B1867" t="s">
        <v>1712</v>
      </c>
    </row>
    <row r="1868" spans="1:2" x14ac:dyDescent="0.2">
      <c r="A1868">
        <v>94116</v>
      </c>
      <c r="B1868" t="s">
        <v>1713</v>
      </c>
    </row>
    <row r="1869" spans="1:2" x14ac:dyDescent="0.2">
      <c r="A1869">
        <v>94118</v>
      </c>
      <c r="B1869" t="s">
        <v>1714</v>
      </c>
    </row>
    <row r="1870" spans="1:2" x14ac:dyDescent="0.2">
      <c r="A1870">
        <v>94121</v>
      </c>
      <c r="B1870" t="s">
        <v>1715</v>
      </c>
    </row>
    <row r="1871" spans="1:2" x14ac:dyDescent="0.2">
      <c r="A1871">
        <v>94124</v>
      </c>
      <c r="B1871" t="s">
        <v>1716</v>
      </c>
    </row>
    <row r="1872" spans="1:2" x14ac:dyDescent="0.2">
      <c r="A1872">
        <v>94127</v>
      </c>
      <c r="B1872" t="s">
        <v>1695</v>
      </c>
    </row>
    <row r="1873" spans="1:2" x14ac:dyDescent="0.2">
      <c r="A1873">
        <v>94130</v>
      </c>
      <c r="B1873" t="s">
        <v>1710</v>
      </c>
    </row>
    <row r="1874" spans="1:2" x14ac:dyDescent="0.2">
      <c r="A1874">
        <v>94133</v>
      </c>
      <c r="B1874" t="s">
        <v>1717</v>
      </c>
    </row>
    <row r="1875" spans="1:2" x14ac:dyDescent="0.2">
      <c r="A1875">
        <v>94136</v>
      </c>
      <c r="B1875" t="s">
        <v>1718</v>
      </c>
    </row>
    <row r="1876" spans="1:2" x14ac:dyDescent="0.2">
      <c r="A1876">
        <v>94137</v>
      </c>
      <c r="B1876" t="s">
        <v>1719</v>
      </c>
    </row>
    <row r="1877" spans="1:2" x14ac:dyDescent="0.2">
      <c r="A1877">
        <v>94139</v>
      </c>
      <c r="B1877" t="s">
        <v>1720</v>
      </c>
    </row>
    <row r="1878" spans="1:2" x14ac:dyDescent="0.2">
      <c r="A1878">
        <v>94140</v>
      </c>
      <c r="B1878" t="s">
        <v>1721</v>
      </c>
    </row>
    <row r="1879" spans="1:2" x14ac:dyDescent="0.2">
      <c r="A1879">
        <v>94142</v>
      </c>
      <c r="B1879" t="s">
        <v>1722</v>
      </c>
    </row>
    <row r="1880" spans="1:2" x14ac:dyDescent="0.2">
      <c r="A1880">
        <v>94143</v>
      </c>
      <c r="B1880" t="s">
        <v>1723</v>
      </c>
    </row>
    <row r="1881" spans="1:2" x14ac:dyDescent="0.2">
      <c r="A1881">
        <v>94145</v>
      </c>
      <c r="B1881" t="s">
        <v>1724</v>
      </c>
    </row>
    <row r="1882" spans="1:2" x14ac:dyDescent="0.2">
      <c r="A1882">
        <v>94146</v>
      </c>
      <c r="B1882" t="s">
        <v>1725</v>
      </c>
    </row>
    <row r="1883" spans="1:2" x14ac:dyDescent="0.2">
      <c r="A1883">
        <v>94148</v>
      </c>
      <c r="B1883" t="s">
        <v>1726</v>
      </c>
    </row>
    <row r="1884" spans="1:2" x14ac:dyDescent="0.2">
      <c r="A1884">
        <v>94149</v>
      </c>
      <c r="B1884" t="s">
        <v>1727</v>
      </c>
    </row>
    <row r="1885" spans="1:2" x14ac:dyDescent="0.2">
      <c r="A1885">
        <v>94151</v>
      </c>
      <c r="B1885" t="s">
        <v>1728</v>
      </c>
    </row>
    <row r="1886" spans="1:2" x14ac:dyDescent="0.2">
      <c r="A1886">
        <v>94152</v>
      </c>
      <c r="B1886" t="s">
        <v>1729</v>
      </c>
    </row>
    <row r="1887" spans="1:2" x14ac:dyDescent="0.2">
      <c r="A1887">
        <v>94154</v>
      </c>
      <c r="B1887" t="s">
        <v>1730</v>
      </c>
    </row>
    <row r="1888" spans="1:2" x14ac:dyDescent="0.2">
      <c r="A1888">
        <v>94157</v>
      </c>
      <c r="B1888" t="s">
        <v>1731</v>
      </c>
    </row>
    <row r="1889" spans="1:2" x14ac:dyDescent="0.2">
      <c r="A1889">
        <v>94158</v>
      </c>
      <c r="B1889" t="s">
        <v>1732</v>
      </c>
    </row>
    <row r="1890" spans="1:2" x14ac:dyDescent="0.2">
      <c r="A1890">
        <v>94160</v>
      </c>
      <c r="B1890" t="s">
        <v>1733</v>
      </c>
    </row>
    <row r="1891" spans="1:2" x14ac:dyDescent="0.2">
      <c r="A1891">
        <v>94161</v>
      </c>
      <c r="B1891" t="s">
        <v>1734</v>
      </c>
    </row>
    <row r="1892" spans="1:2" x14ac:dyDescent="0.2">
      <c r="A1892">
        <v>94163</v>
      </c>
      <c r="B1892" t="s">
        <v>1735</v>
      </c>
    </row>
    <row r="1893" spans="1:2" x14ac:dyDescent="0.2">
      <c r="A1893">
        <v>94164</v>
      </c>
      <c r="B1893" t="s">
        <v>1736</v>
      </c>
    </row>
    <row r="1894" spans="1:2" x14ac:dyDescent="0.2">
      <c r="A1894">
        <v>94166</v>
      </c>
      <c r="B1894" t="s">
        <v>1737</v>
      </c>
    </row>
    <row r="1895" spans="1:2" x14ac:dyDescent="0.2">
      <c r="A1895">
        <v>94167</v>
      </c>
      <c r="B1895" t="s">
        <v>1738</v>
      </c>
    </row>
    <row r="1896" spans="1:2" x14ac:dyDescent="0.2">
      <c r="A1896">
        <v>94169</v>
      </c>
      <c r="B1896" t="s">
        <v>1739</v>
      </c>
    </row>
    <row r="1897" spans="1:2" x14ac:dyDescent="0.2">
      <c r="A1897">
        <v>94209</v>
      </c>
      <c r="B1897" t="s">
        <v>1740</v>
      </c>
    </row>
    <row r="1898" spans="1:2" x14ac:dyDescent="0.2">
      <c r="A1898">
        <v>94227</v>
      </c>
      <c r="B1898" t="s">
        <v>1741</v>
      </c>
    </row>
    <row r="1899" spans="1:2" x14ac:dyDescent="0.2">
      <c r="A1899">
        <v>94227</v>
      </c>
      <c r="B1899" t="s">
        <v>1742</v>
      </c>
    </row>
    <row r="1900" spans="1:2" x14ac:dyDescent="0.2">
      <c r="A1900">
        <v>94234</v>
      </c>
      <c r="B1900" t="s">
        <v>1743</v>
      </c>
    </row>
    <row r="1901" spans="1:2" x14ac:dyDescent="0.2">
      <c r="A1901">
        <v>94239</v>
      </c>
      <c r="B1901" t="s">
        <v>1744</v>
      </c>
    </row>
    <row r="1902" spans="1:2" x14ac:dyDescent="0.2">
      <c r="A1902">
        <v>94239</v>
      </c>
      <c r="B1902" t="s">
        <v>1745</v>
      </c>
    </row>
    <row r="1903" spans="1:2" x14ac:dyDescent="0.2">
      <c r="A1903">
        <v>94239</v>
      </c>
      <c r="B1903" t="s">
        <v>1746</v>
      </c>
    </row>
    <row r="1904" spans="1:2" x14ac:dyDescent="0.2">
      <c r="A1904">
        <v>94244</v>
      </c>
      <c r="B1904" t="s">
        <v>1747</v>
      </c>
    </row>
    <row r="1905" spans="1:2" x14ac:dyDescent="0.2">
      <c r="A1905">
        <v>94244</v>
      </c>
      <c r="B1905" t="s">
        <v>1748</v>
      </c>
    </row>
    <row r="1906" spans="1:2" x14ac:dyDescent="0.2">
      <c r="A1906">
        <v>94249</v>
      </c>
      <c r="B1906" t="s">
        <v>1749</v>
      </c>
    </row>
    <row r="1907" spans="1:2" x14ac:dyDescent="0.2">
      <c r="A1907">
        <v>94250</v>
      </c>
      <c r="B1907" t="s">
        <v>1750</v>
      </c>
    </row>
    <row r="1908" spans="1:2" x14ac:dyDescent="0.2">
      <c r="A1908">
        <v>94252</v>
      </c>
      <c r="B1908" t="s">
        <v>1751</v>
      </c>
    </row>
    <row r="1909" spans="1:2" x14ac:dyDescent="0.2">
      <c r="A1909">
        <v>94253</v>
      </c>
      <c r="B1909" t="s">
        <v>1752</v>
      </c>
    </row>
    <row r="1910" spans="1:2" x14ac:dyDescent="0.2">
      <c r="A1910">
        <v>94255</v>
      </c>
      <c r="B1910" t="s">
        <v>1753</v>
      </c>
    </row>
    <row r="1911" spans="1:2" x14ac:dyDescent="0.2">
      <c r="A1911">
        <v>94256</v>
      </c>
      <c r="B1911" t="s">
        <v>1754</v>
      </c>
    </row>
    <row r="1912" spans="1:2" x14ac:dyDescent="0.2">
      <c r="A1912">
        <v>94258</v>
      </c>
      <c r="B1912" t="s">
        <v>1755</v>
      </c>
    </row>
    <row r="1913" spans="1:2" x14ac:dyDescent="0.2">
      <c r="A1913">
        <v>94259</v>
      </c>
      <c r="B1913" t="s">
        <v>1756</v>
      </c>
    </row>
    <row r="1914" spans="1:2" x14ac:dyDescent="0.2">
      <c r="A1914">
        <v>94261</v>
      </c>
      <c r="B1914" t="s">
        <v>1757</v>
      </c>
    </row>
    <row r="1915" spans="1:2" x14ac:dyDescent="0.2">
      <c r="A1915">
        <v>94262</v>
      </c>
      <c r="B1915" t="s">
        <v>1758</v>
      </c>
    </row>
    <row r="1916" spans="1:2" x14ac:dyDescent="0.2">
      <c r="A1916">
        <v>94264</v>
      </c>
      <c r="B1916" t="s">
        <v>1759</v>
      </c>
    </row>
    <row r="1917" spans="1:2" x14ac:dyDescent="0.2">
      <c r="A1917">
        <v>94265</v>
      </c>
      <c r="B1917" t="s">
        <v>1760</v>
      </c>
    </row>
    <row r="1918" spans="1:2" x14ac:dyDescent="0.2">
      <c r="A1918">
        <v>94267</v>
      </c>
      <c r="B1918" t="s">
        <v>1761</v>
      </c>
    </row>
    <row r="1919" spans="1:2" x14ac:dyDescent="0.2">
      <c r="A1919">
        <v>94269</v>
      </c>
      <c r="B1919" t="s">
        <v>1762</v>
      </c>
    </row>
    <row r="1920" spans="1:2" x14ac:dyDescent="0.2">
      <c r="A1920">
        <v>94315</v>
      </c>
      <c r="B1920" t="s">
        <v>1763</v>
      </c>
    </row>
    <row r="1921" spans="1:2" x14ac:dyDescent="0.2">
      <c r="A1921">
        <v>94327</v>
      </c>
      <c r="B1921" t="s">
        <v>1764</v>
      </c>
    </row>
    <row r="1922" spans="1:2" x14ac:dyDescent="0.2">
      <c r="A1922">
        <v>94330</v>
      </c>
      <c r="B1922" t="s">
        <v>1765</v>
      </c>
    </row>
    <row r="1923" spans="1:2" x14ac:dyDescent="0.2">
      <c r="A1923">
        <v>94330</v>
      </c>
      <c r="B1923" t="s">
        <v>1766</v>
      </c>
    </row>
    <row r="1924" spans="1:2" x14ac:dyDescent="0.2">
      <c r="A1924">
        <v>94333</v>
      </c>
      <c r="B1924" t="s">
        <v>1767</v>
      </c>
    </row>
    <row r="1925" spans="1:2" x14ac:dyDescent="0.2">
      <c r="A1925">
        <v>94336</v>
      </c>
      <c r="B1925" t="s">
        <v>1768</v>
      </c>
    </row>
    <row r="1926" spans="1:2" x14ac:dyDescent="0.2">
      <c r="A1926">
        <v>94336</v>
      </c>
      <c r="B1926" t="s">
        <v>1769</v>
      </c>
    </row>
    <row r="1927" spans="1:2" x14ac:dyDescent="0.2">
      <c r="A1927">
        <v>94339</v>
      </c>
      <c r="B1927" t="s">
        <v>1770</v>
      </c>
    </row>
    <row r="1928" spans="1:2" x14ac:dyDescent="0.2">
      <c r="A1928">
        <v>94342</v>
      </c>
      <c r="B1928" t="s">
        <v>1771</v>
      </c>
    </row>
    <row r="1929" spans="1:2" x14ac:dyDescent="0.2">
      <c r="A1929">
        <v>94342</v>
      </c>
      <c r="B1929" t="s">
        <v>1772</v>
      </c>
    </row>
    <row r="1930" spans="1:2" x14ac:dyDescent="0.2">
      <c r="A1930">
        <v>94344</v>
      </c>
      <c r="B1930" t="s">
        <v>1773</v>
      </c>
    </row>
    <row r="1931" spans="1:2" x14ac:dyDescent="0.2">
      <c r="A1931">
        <v>94345</v>
      </c>
      <c r="B1931" t="s">
        <v>1774</v>
      </c>
    </row>
    <row r="1932" spans="1:2" x14ac:dyDescent="0.2">
      <c r="A1932">
        <v>94347</v>
      </c>
      <c r="B1932" t="s">
        <v>1775</v>
      </c>
    </row>
    <row r="1933" spans="1:2" x14ac:dyDescent="0.2">
      <c r="A1933">
        <v>94348</v>
      </c>
      <c r="B1933" t="s">
        <v>1776</v>
      </c>
    </row>
    <row r="1934" spans="1:2" x14ac:dyDescent="0.2">
      <c r="A1934">
        <v>94350</v>
      </c>
      <c r="B1934" t="s">
        <v>1777</v>
      </c>
    </row>
    <row r="1935" spans="1:2" x14ac:dyDescent="0.2">
      <c r="A1935">
        <v>94351</v>
      </c>
      <c r="B1935" t="s">
        <v>1778</v>
      </c>
    </row>
    <row r="1936" spans="1:2" x14ac:dyDescent="0.2">
      <c r="A1936">
        <v>94353</v>
      </c>
      <c r="B1936" t="s">
        <v>1779</v>
      </c>
    </row>
    <row r="1937" spans="1:2" x14ac:dyDescent="0.2">
      <c r="A1937">
        <v>94354</v>
      </c>
      <c r="B1937" t="s">
        <v>1780</v>
      </c>
    </row>
    <row r="1938" spans="1:2" x14ac:dyDescent="0.2">
      <c r="A1938">
        <v>94356</v>
      </c>
      <c r="B1938" t="s">
        <v>1781</v>
      </c>
    </row>
    <row r="1939" spans="1:2" x14ac:dyDescent="0.2">
      <c r="A1939">
        <v>94357</v>
      </c>
      <c r="B1939" t="s">
        <v>1782</v>
      </c>
    </row>
    <row r="1940" spans="1:2" x14ac:dyDescent="0.2">
      <c r="A1940">
        <v>94359</v>
      </c>
      <c r="B1940" t="s">
        <v>1783</v>
      </c>
    </row>
    <row r="1941" spans="1:2" x14ac:dyDescent="0.2">
      <c r="A1941">
        <v>94360</v>
      </c>
      <c r="B1941" t="s">
        <v>1784</v>
      </c>
    </row>
    <row r="1942" spans="1:2" x14ac:dyDescent="0.2">
      <c r="A1942">
        <v>94362</v>
      </c>
      <c r="B1942" t="s">
        <v>1785</v>
      </c>
    </row>
    <row r="1943" spans="1:2" x14ac:dyDescent="0.2">
      <c r="A1943">
        <v>94363</v>
      </c>
      <c r="B1943" t="s">
        <v>1786</v>
      </c>
    </row>
    <row r="1944" spans="1:2" x14ac:dyDescent="0.2">
      <c r="A1944">
        <v>94365</v>
      </c>
      <c r="B1944" t="s">
        <v>1787</v>
      </c>
    </row>
    <row r="1945" spans="1:2" x14ac:dyDescent="0.2">
      <c r="A1945">
        <v>94366</v>
      </c>
      <c r="B1945" t="s">
        <v>1788</v>
      </c>
    </row>
    <row r="1946" spans="1:2" x14ac:dyDescent="0.2">
      <c r="A1946">
        <v>94368</v>
      </c>
      <c r="B1946" t="s">
        <v>1789</v>
      </c>
    </row>
    <row r="1947" spans="1:2" x14ac:dyDescent="0.2">
      <c r="A1947">
        <v>94369</v>
      </c>
      <c r="B1947" t="s">
        <v>1790</v>
      </c>
    </row>
    <row r="1948" spans="1:2" x14ac:dyDescent="0.2">
      <c r="A1948">
        <v>94371</v>
      </c>
      <c r="B1948" t="s">
        <v>1791</v>
      </c>
    </row>
    <row r="1949" spans="1:2" x14ac:dyDescent="0.2">
      <c r="A1949">
        <v>94372</v>
      </c>
      <c r="B1949" t="s">
        <v>1792</v>
      </c>
    </row>
    <row r="1950" spans="1:2" x14ac:dyDescent="0.2">
      <c r="A1950">
        <v>94374</v>
      </c>
      <c r="B1950" t="s">
        <v>1793</v>
      </c>
    </row>
    <row r="1951" spans="1:2" x14ac:dyDescent="0.2">
      <c r="A1951">
        <v>94375</v>
      </c>
      <c r="B1951" t="s">
        <v>1794</v>
      </c>
    </row>
    <row r="1952" spans="1:2" x14ac:dyDescent="0.2">
      <c r="A1952">
        <v>94377</v>
      </c>
      <c r="B1952" t="s">
        <v>1795</v>
      </c>
    </row>
    <row r="1953" spans="1:2" x14ac:dyDescent="0.2">
      <c r="A1953">
        <v>94379</v>
      </c>
      <c r="B1953" t="s">
        <v>1796</v>
      </c>
    </row>
    <row r="1954" spans="1:2" x14ac:dyDescent="0.2">
      <c r="A1954">
        <v>94405</v>
      </c>
      <c r="B1954" t="s">
        <v>1797</v>
      </c>
    </row>
    <row r="1955" spans="1:2" x14ac:dyDescent="0.2">
      <c r="A1955">
        <v>94419</v>
      </c>
      <c r="B1955" t="s">
        <v>1798</v>
      </c>
    </row>
    <row r="1956" spans="1:2" x14ac:dyDescent="0.2">
      <c r="A1956">
        <v>94424</v>
      </c>
      <c r="B1956" t="s">
        <v>1799</v>
      </c>
    </row>
    <row r="1957" spans="1:2" x14ac:dyDescent="0.2">
      <c r="A1957">
        <v>94428</v>
      </c>
      <c r="B1957" t="s">
        <v>1800</v>
      </c>
    </row>
    <row r="1958" spans="1:2" x14ac:dyDescent="0.2">
      <c r="A1958">
        <v>94431</v>
      </c>
      <c r="B1958" t="s">
        <v>1801</v>
      </c>
    </row>
    <row r="1959" spans="1:2" x14ac:dyDescent="0.2">
      <c r="A1959">
        <v>94436</v>
      </c>
      <c r="B1959" t="s">
        <v>1802</v>
      </c>
    </row>
    <row r="1960" spans="1:2" x14ac:dyDescent="0.2">
      <c r="A1960">
        <v>94437</v>
      </c>
      <c r="B1960" t="s">
        <v>1803</v>
      </c>
    </row>
    <row r="1961" spans="1:2" x14ac:dyDescent="0.2">
      <c r="A1961">
        <v>94439</v>
      </c>
      <c r="B1961" t="s">
        <v>1804</v>
      </c>
    </row>
    <row r="1962" spans="1:2" x14ac:dyDescent="0.2">
      <c r="A1962">
        <v>94447</v>
      </c>
      <c r="B1962" t="s">
        <v>1805</v>
      </c>
    </row>
    <row r="1963" spans="1:2" x14ac:dyDescent="0.2">
      <c r="A1963">
        <v>94469</v>
      </c>
      <c r="B1963" t="s">
        <v>1806</v>
      </c>
    </row>
    <row r="1964" spans="1:2" x14ac:dyDescent="0.2">
      <c r="A1964">
        <v>94474</v>
      </c>
      <c r="B1964" t="s">
        <v>1807</v>
      </c>
    </row>
    <row r="1965" spans="1:2" x14ac:dyDescent="0.2">
      <c r="A1965">
        <v>94481</v>
      </c>
      <c r="B1965" t="s">
        <v>1808</v>
      </c>
    </row>
    <row r="1966" spans="1:2" x14ac:dyDescent="0.2">
      <c r="A1966">
        <v>94486</v>
      </c>
      <c r="B1966" t="s">
        <v>1809</v>
      </c>
    </row>
    <row r="1967" spans="1:2" x14ac:dyDescent="0.2">
      <c r="A1967">
        <v>94491</v>
      </c>
      <c r="B1967" t="s">
        <v>1810</v>
      </c>
    </row>
    <row r="1968" spans="1:2" x14ac:dyDescent="0.2">
      <c r="A1968">
        <v>94496</v>
      </c>
      <c r="B1968" t="s">
        <v>1811</v>
      </c>
    </row>
    <row r="1969" spans="1:2" x14ac:dyDescent="0.2">
      <c r="A1969">
        <v>94501</v>
      </c>
      <c r="B1969" t="s">
        <v>1812</v>
      </c>
    </row>
    <row r="1970" spans="1:2" x14ac:dyDescent="0.2">
      <c r="A1970">
        <v>94501</v>
      </c>
      <c r="B1970" t="s">
        <v>1813</v>
      </c>
    </row>
    <row r="1971" spans="1:2" x14ac:dyDescent="0.2">
      <c r="A1971">
        <v>94501</v>
      </c>
      <c r="B1971" t="s">
        <v>1814</v>
      </c>
    </row>
    <row r="1972" spans="1:2" x14ac:dyDescent="0.2">
      <c r="A1972">
        <v>94501</v>
      </c>
      <c r="B1972" t="s">
        <v>1815</v>
      </c>
    </row>
    <row r="1973" spans="1:2" x14ac:dyDescent="0.2">
      <c r="A1973">
        <v>94505</v>
      </c>
      <c r="B1973" t="s">
        <v>1816</v>
      </c>
    </row>
    <row r="1974" spans="1:2" x14ac:dyDescent="0.2">
      <c r="A1974">
        <v>94508</v>
      </c>
      <c r="B1974" t="s">
        <v>1817</v>
      </c>
    </row>
    <row r="1975" spans="1:2" x14ac:dyDescent="0.2">
      <c r="A1975">
        <v>94513</v>
      </c>
      <c r="B1975" t="s">
        <v>1818</v>
      </c>
    </row>
    <row r="1976" spans="1:2" x14ac:dyDescent="0.2">
      <c r="A1976">
        <v>94518</v>
      </c>
      <c r="B1976" t="s">
        <v>1819</v>
      </c>
    </row>
    <row r="1977" spans="1:2" x14ac:dyDescent="0.2">
      <c r="A1977">
        <v>94522</v>
      </c>
      <c r="B1977" t="s">
        <v>1820</v>
      </c>
    </row>
    <row r="1978" spans="1:2" x14ac:dyDescent="0.2">
      <c r="A1978">
        <v>94526</v>
      </c>
      <c r="B1978" t="s">
        <v>1821</v>
      </c>
    </row>
    <row r="1979" spans="1:2" x14ac:dyDescent="0.2">
      <c r="A1979">
        <v>94527</v>
      </c>
      <c r="B1979" t="s">
        <v>1822</v>
      </c>
    </row>
    <row r="1980" spans="1:2" x14ac:dyDescent="0.2">
      <c r="A1980">
        <v>94529</v>
      </c>
      <c r="B1980" t="s">
        <v>1823</v>
      </c>
    </row>
    <row r="1981" spans="1:2" x14ac:dyDescent="0.2">
      <c r="A1981">
        <v>94530</v>
      </c>
      <c r="B1981" t="s">
        <v>1824</v>
      </c>
    </row>
    <row r="1982" spans="1:2" x14ac:dyDescent="0.2">
      <c r="A1982">
        <v>94532</v>
      </c>
      <c r="B1982" t="s">
        <v>1825</v>
      </c>
    </row>
    <row r="1983" spans="1:2" x14ac:dyDescent="0.2">
      <c r="A1983">
        <v>94533</v>
      </c>
      <c r="B1983" t="s">
        <v>1826</v>
      </c>
    </row>
    <row r="1984" spans="1:2" x14ac:dyDescent="0.2">
      <c r="A1984">
        <v>94535</v>
      </c>
      <c r="B1984" t="s">
        <v>1827</v>
      </c>
    </row>
    <row r="1985" spans="1:2" x14ac:dyDescent="0.2">
      <c r="A1985">
        <v>94536</v>
      </c>
      <c r="B1985" t="s">
        <v>1828</v>
      </c>
    </row>
    <row r="1986" spans="1:2" x14ac:dyDescent="0.2">
      <c r="A1986">
        <v>94538</v>
      </c>
      <c r="B1986" t="s">
        <v>1829</v>
      </c>
    </row>
    <row r="1987" spans="1:2" x14ac:dyDescent="0.2">
      <c r="A1987">
        <v>94539</v>
      </c>
      <c r="B1987" t="s">
        <v>1830</v>
      </c>
    </row>
    <row r="1988" spans="1:2" x14ac:dyDescent="0.2">
      <c r="A1988">
        <v>94541</v>
      </c>
      <c r="B1988" t="s">
        <v>1831</v>
      </c>
    </row>
    <row r="1989" spans="1:2" x14ac:dyDescent="0.2">
      <c r="A1989">
        <v>94542</v>
      </c>
      <c r="B1989" t="s">
        <v>1815</v>
      </c>
    </row>
    <row r="1990" spans="1:2" x14ac:dyDescent="0.2">
      <c r="A1990">
        <v>94544</v>
      </c>
      <c r="B1990" t="s">
        <v>1832</v>
      </c>
    </row>
    <row r="1991" spans="1:2" x14ac:dyDescent="0.2">
      <c r="A1991">
        <v>94545</v>
      </c>
      <c r="B1991" t="s">
        <v>1833</v>
      </c>
    </row>
    <row r="1992" spans="1:2" x14ac:dyDescent="0.2">
      <c r="A1992">
        <v>94547</v>
      </c>
      <c r="B1992" t="s">
        <v>1834</v>
      </c>
    </row>
    <row r="1993" spans="1:2" x14ac:dyDescent="0.2">
      <c r="A1993">
        <v>94548</v>
      </c>
      <c r="B1993" t="s">
        <v>1835</v>
      </c>
    </row>
    <row r="1994" spans="1:2" x14ac:dyDescent="0.2">
      <c r="A1994">
        <v>94550</v>
      </c>
      <c r="B1994" t="s">
        <v>1836</v>
      </c>
    </row>
    <row r="1995" spans="1:2" x14ac:dyDescent="0.2">
      <c r="A1995">
        <v>94551</v>
      </c>
      <c r="B1995" t="s">
        <v>1837</v>
      </c>
    </row>
    <row r="1996" spans="1:2" x14ac:dyDescent="0.2">
      <c r="A1996">
        <v>94551</v>
      </c>
      <c r="B1996" t="s">
        <v>1838</v>
      </c>
    </row>
    <row r="1997" spans="1:2" x14ac:dyDescent="0.2">
      <c r="A1997">
        <v>94553</v>
      </c>
      <c r="B1997" t="s">
        <v>1839</v>
      </c>
    </row>
    <row r="1998" spans="1:2" x14ac:dyDescent="0.2">
      <c r="A1998">
        <v>94554</v>
      </c>
      <c r="B1998" t="s">
        <v>1840</v>
      </c>
    </row>
    <row r="1999" spans="1:2" x14ac:dyDescent="0.2">
      <c r="A1999">
        <v>94556</v>
      </c>
      <c r="B1999" t="s">
        <v>1841</v>
      </c>
    </row>
    <row r="2000" spans="1:2" x14ac:dyDescent="0.2">
      <c r="A2000">
        <v>94557</v>
      </c>
      <c r="B2000" t="s">
        <v>1842</v>
      </c>
    </row>
    <row r="2001" spans="1:2" x14ac:dyDescent="0.2">
      <c r="A2001">
        <v>94559</v>
      </c>
      <c r="B2001" t="s">
        <v>1843</v>
      </c>
    </row>
    <row r="2002" spans="1:2" x14ac:dyDescent="0.2">
      <c r="A2002">
        <v>94560</v>
      </c>
      <c r="B2002" t="s">
        <v>1844</v>
      </c>
    </row>
    <row r="2003" spans="1:2" x14ac:dyDescent="0.2">
      <c r="A2003">
        <v>94562</v>
      </c>
      <c r="B2003" t="s">
        <v>1845</v>
      </c>
    </row>
    <row r="2004" spans="1:2" x14ac:dyDescent="0.2">
      <c r="A2004">
        <v>94563</v>
      </c>
      <c r="B2004" t="s">
        <v>1846</v>
      </c>
    </row>
    <row r="2005" spans="1:2" x14ac:dyDescent="0.2">
      <c r="A2005">
        <v>94566</v>
      </c>
      <c r="B2005" t="s">
        <v>1847</v>
      </c>
    </row>
    <row r="2006" spans="1:2" x14ac:dyDescent="0.2">
      <c r="A2006">
        <v>94568</v>
      </c>
      <c r="B2006" t="s">
        <v>1847</v>
      </c>
    </row>
    <row r="2007" spans="1:2" x14ac:dyDescent="0.2">
      <c r="A2007">
        <v>94569</v>
      </c>
      <c r="B2007" t="s">
        <v>1848</v>
      </c>
    </row>
    <row r="2008" spans="1:2" x14ac:dyDescent="0.2">
      <c r="A2008">
        <v>94571</v>
      </c>
      <c r="B2008" t="s">
        <v>1849</v>
      </c>
    </row>
    <row r="2009" spans="1:2" x14ac:dyDescent="0.2">
      <c r="A2009">
        <v>94572</v>
      </c>
      <c r="B2009" t="s">
        <v>1850</v>
      </c>
    </row>
    <row r="2010" spans="1:2" x14ac:dyDescent="0.2">
      <c r="A2010">
        <v>94574</v>
      </c>
      <c r="B2010" t="s">
        <v>1851</v>
      </c>
    </row>
    <row r="2011" spans="1:2" x14ac:dyDescent="0.2">
      <c r="A2011">
        <v>94575</v>
      </c>
      <c r="B2011" t="s">
        <v>1852</v>
      </c>
    </row>
    <row r="2012" spans="1:2" x14ac:dyDescent="0.2">
      <c r="A2012">
        <v>94577</v>
      </c>
      <c r="B2012" t="s">
        <v>1853</v>
      </c>
    </row>
    <row r="2013" spans="1:2" x14ac:dyDescent="0.2">
      <c r="A2013">
        <v>94579</v>
      </c>
      <c r="B2013" t="s">
        <v>1854</v>
      </c>
    </row>
    <row r="2014" spans="1:2" x14ac:dyDescent="0.2">
      <c r="A2014">
        <v>95028</v>
      </c>
      <c r="B2014" t="s">
        <v>1855</v>
      </c>
    </row>
    <row r="2015" spans="1:2" x14ac:dyDescent="0.2">
      <c r="A2015">
        <v>95032</v>
      </c>
      <c r="B2015" t="s">
        <v>1855</v>
      </c>
    </row>
    <row r="2016" spans="1:2" x14ac:dyDescent="0.2">
      <c r="A2016">
        <v>95100</v>
      </c>
      <c r="B2016" t="s">
        <v>1856</v>
      </c>
    </row>
    <row r="2017" spans="1:2" x14ac:dyDescent="0.2">
      <c r="A2017">
        <v>95111</v>
      </c>
      <c r="B2017" t="s">
        <v>1857</v>
      </c>
    </row>
    <row r="2018" spans="1:2" x14ac:dyDescent="0.2">
      <c r="A2018">
        <v>95119</v>
      </c>
      <c r="B2018" t="s">
        <v>1858</v>
      </c>
    </row>
    <row r="2019" spans="1:2" x14ac:dyDescent="0.2">
      <c r="A2019">
        <v>95126</v>
      </c>
      <c r="B2019" t="s">
        <v>1859</v>
      </c>
    </row>
    <row r="2020" spans="1:2" x14ac:dyDescent="0.2">
      <c r="A2020">
        <v>95131</v>
      </c>
      <c r="B2020" t="s">
        <v>1860</v>
      </c>
    </row>
    <row r="2021" spans="1:2" x14ac:dyDescent="0.2">
      <c r="A2021">
        <v>95138</v>
      </c>
      <c r="B2021" t="s">
        <v>1861</v>
      </c>
    </row>
    <row r="2022" spans="1:2" x14ac:dyDescent="0.2">
      <c r="A2022">
        <v>95145</v>
      </c>
      <c r="B2022" t="s">
        <v>1862</v>
      </c>
    </row>
    <row r="2023" spans="1:2" x14ac:dyDescent="0.2">
      <c r="A2023">
        <v>95152</v>
      </c>
      <c r="B2023" t="s">
        <v>1863</v>
      </c>
    </row>
    <row r="2024" spans="1:2" x14ac:dyDescent="0.2">
      <c r="A2024">
        <v>95158</v>
      </c>
      <c r="B2024" t="s">
        <v>1864</v>
      </c>
    </row>
    <row r="2025" spans="1:2" x14ac:dyDescent="0.2">
      <c r="A2025">
        <v>95163</v>
      </c>
      <c r="B2025" t="s">
        <v>1865</v>
      </c>
    </row>
    <row r="2026" spans="1:2" x14ac:dyDescent="0.2">
      <c r="A2026">
        <v>95168</v>
      </c>
      <c r="B2026" t="s">
        <v>1866</v>
      </c>
    </row>
    <row r="2027" spans="1:2" x14ac:dyDescent="0.2">
      <c r="A2027">
        <v>95173</v>
      </c>
      <c r="B2027" t="s">
        <v>1867</v>
      </c>
    </row>
    <row r="2028" spans="1:2" x14ac:dyDescent="0.2">
      <c r="A2028">
        <v>95176</v>
      </c>
      <c r="B2028" t="s">
        <v>1868</v>
      </c>
    </row>
    <row r="2029" spans="1:2" x14ac:dyDescent="0.2">
      <c r="A2029">
        <v>95179</v>
      </c>
      <c r="B2029" t="s">
        <v>1869</v>
      </c>
    </row>
    <row r="2030" spans="1:2" x14ac:dyDescent="0.2">
      <c r="A2030">
        <v>95180</v>
      </c>
      <c r="B2030" t="s">
        <v>1870</v>
      </c>
    </row>
    <row r="2031" spans="1:2" x14ac:dyDescent="0.2">
      <c r="A2031">
        <v>95182</v>
      </c>
      <c r="B2031" t="s">
        <v>1871</v>
      </c>
    </row>
    <row r="2032" spans="1:2" x14ac:dyDescent="0.2">
      <c r="A2032">
        <v>95183</v>
      </c>
      <c r="B2032" t="s">
        <v>1872</v>
      </c>
    </row>
    <row r="2033" spans="1:2" x14ac:dyDescent="0.2">
      <c r="A2033">
        <v>95183</v>
      </c>
      <c r="B2033" t="s">
        <v>1873</v>
      </c>
    </row>
    <row r="2034" spans="1:2" x14ac:dyDescent="0.2">
      <c r="A2034">
        <v>95183</v>
      </c>
      <c r="B2034" t="s">
        <v>1874</v>
      </c>
    </row>
    <row r="2035" spans="1:2" x14ac:dyDescent="0.2">
      <c r="A2035">
        <v>95185</v>
      </c>
      <c r="B2035" t="s">
        <v>1875</v>
      </c>
    </row>
    <row r="2036" spans="1:2" x14ac:dyDescent="0.2">
      <c r="A2036">
        <v>95186</v>
      </c>
      <c r="B2036" t="s">
        <v>1876</v>
      </c>
    </row>
    <row r="2037" spans="1:2" x14ac:dyDescent="0.2">
      <c r="A2037">
        <v>95188</v>
      </c>
      <c r="B2037" t="s">
        <v>1877</v>
      </c>
    </row>
    <row r="2038" spans="1:2" x14ac:dyDescent="0.2">
      <c r="A2038">
        <v>95189</v>
      </c>
      <c r="B2038" t="s">
        <v>1878</v>
      </c>
    </row>
    <row r="2039" spans="1:2" x14ac:dyDescent="0.2">
      <c r="A2039">
        <v>95191</v>
      </c>
      <c r="B2039" t="s">
        <v>1879</v>
      </c>
    </row>
    <row r="2040" spans="1:2" x14ac:dyDescent="0.2">
      <c r="A2040">
        <v>95192</v>
      </c>
      <c r="B2040" t="s">
        <v>1880</v>
      </c>
    </row>
    <row r="2041" spans="1:2" x14ac:dyDescent="0.2">
      <c r="A2041">
        <v>95194</v>
      </c>
      <c r="B2041" t="s">
        <v>1881</v>
      </c>
    </row>
    <row r="2042" spans="1:2" x14ac:dyDescent="0.2">
      <c r="A2042">
        <v>95195</v>
      </c>
      <c r="B2042" t="s">
        <v>1882</v>
      </c>
    </row>
    <row r="2043" spans="1:2" x14ac:dyDescent="0.2">
      <c r="A2043">
        <v>95197</v>
      </c>
      <c r="B2043" t="s">
        <v>1883</v>
      </c>
    </row>
    <row r="2044" spans="1:2" x14ac:dyDescent="0.2">
      <c r="A2044">
        <v>95199</v>
      </c>
      <c r="B2044" t="s">
        <v>1884</v>
      </c>
    </row>
    <row r="2045" spans="1:2" x14ac:dyDescent="0.2">
      <c r="A2045">
        <v>95213</v>
      </c>
      <c r="B2045" t="s">
        <v>1885</v>
      </c>
    </row>
    <row r="2046" spans="1:2" x14ac:dyDescent="0.2">
      <c r="A2046">
        <v>95233</v>
      </c>
      <c r="B2046" t="s">
        <v>1886</v>
      </c>
    </row>
    <row r="2047" spans="1:2" x14ac:dyDescent="0.2">
      <c r="A2047">
        <v>95234</v>
      </c>
      <c r="B2047" t="s">
        <v>1887</v>
      </c>
    </row>
    <row r="2048" spans="1:2" x14ac:dyDescent="0.2">
      <c r="A2048">
        <v>95236</v>
      </c>
      <c r="B2048" t="s">
        <v>1888</v>
      </c>
    </row>
    <row r="2049" spans="1:2" x14ac:dyDescent="0.2">
      <c r="A2049">
        <v>95237</v>
      </c>
      <c r="B2049" t="s">
        <v>1889</v>
      </c>
    </row>
    <row r="2050" spans="1:2" x14ac:dyDescent="0.2">
      <c r="A2050">
        <v>95239</v>
      </c>
      <c r="B2050" t="s">
        <v>1890</v>
      </c>
    </row>
    <row r="2051" spans="1:2" x14ac:dyDescent="0.2">
      <c r="A2051">
        <v>95326</v>
      </c>
      <c r="B2051" t="s">
        <v>1891</v>
      </c>
    </row>
    <row r="2052" spans="1:2" x14ac:dyDescent="0.2">
      <c r="A2052">
        <v>95336</v>
      </c>
      <c r="B2052" t="s">
        <v>1892</v>
      </c>
    </row>
    <row r="2053" spans="1:2" x14ac:dyDescent="0.2">
      <c r="A2053">
        <v>95339</v>
      </c>
      <c r="B2053" t="s">
        <v>1893</v>
      </c>
    </row>
    <row r="2054" spans="1:2" x14ac:dyDescent="0.2">
      <c r="A2054">
        <v>95339</v>
      </c>
      <c r="B2054" t="s">
        <v>1894</v>
      </c>
    </row>
    <row r="2055" spans="1:2" x14ac:dyDescent="0.2">
      <c r="A2055">
        <v>95346</v>
      </c>
      <c r="B2055" t="s">
        <v>1895</v>
      </c>
    </row>
    <row r="2056" spans="1:2" x14ac:dyDescent="0.2">
      <c r="A2056">
        <v>95349</v>
      </c>
      <c r="B2056" t="s">
        <v>1896</v>
      </c>
    </row>
    <row r="2057" spans="1:2" x14ac:dyDescent="0.2">
      <c r="A2057">
        <v>95352</v>
      </c>
      <c r="B2057" t="s">
        <v>1897</v>
      </c>
    </row>
    <row r="2058" spans="1:2" x14ac:dyDescent="0.2">
      <c r="A2058">
        <v>95355</v>
      </c>
      <c r="B2058" t="s">
        <v>1898</v>
      </c>
    </row>
    <row r="2059" spans="1:2" x14ac:dyDescent="0.2">
      <c r="A2059">
        <v>95356</v>
      </c>
      <c r="B2059" t="s">
        <v>1899</v>
      </c>
    </row>
    <row r="2060" spans="1:2" x14ac:dyDescent="0.2">
      <c r="A2060">
        <v>95358</v>
      </c>
      <c r="B2060" t="s">
        <v>1900</v>
      </c>
    </row>
    <row r="2061" spans="1:2" x14ac:dyDescent="0.2">
      <c r="A2061">
        <v>95359</v>
      </c>
      <c r="B2061" t="s">
        <v>1901</v>
      </c>
    </row>
    <row r="2062" spans="1:2" x14ac:dyDescent="0.2">
      <c r="A2062">
        <v>95361</v>
      </c>
      <c r="B2062" t="s">
        <v>1902</v>
      </c>
    </row>
    <row r="2063" spans="1:2" x14ac:dyDescent="0.2">
      <c r="A2063">
        <v>95362</v>
      </c>
      <c r="B2063" t="s">
        <v>1903</v>
      </c>
    </row>
    <row r="2064" spans="1:2" x14ac:dyDescent="0.2">
      <c r="A2064">
        <v>95364</v>
      </c>
      <c r="B2064" t="s">
        <v>1904</v>
      </c>
    </row>
    <row r="2065" spans="1:2" x14ac:dyDescent="0.2">
      <c r="A2065">
        <v>95365</v>
      </c>
      <c r="B2065" t="s">
        <v>1905</v>
      </c>
    </row>
    <row r="2066" spans="1:2" x14ac:dyDescent="0.2">
      <c r="A2066">
        <v>95367</v>
      </c>
      <c r="B2066" t="s">
        <v>1906</v>
      </c>
    </row>
    <row r="2067" spans="1:2" x14ac:dyDescent="0.2">
      <c r="A2067">
        <v>95369</v>
      </c>
      <c r="B2067" t="s">
        <v>1907</v>
      </c>
    </row>
    <row r="2068" spans="1:2" x14ac:dyDescent="0.2">
      <c r="A2068">
        <v>95444</v>
      </c>
      <c r="B2068" t="s">
        <v>1908</v>
      </c>
    </row>
    <row r="2069" spans="1:2" x14ac:dyDescent="0.2">
      <c r="A2069">
        <v>95445</v>
      </c>
      <c r="B2069" t="s">
        <v>1908</v>
      </c>
    </row>
    <row r="2070" spans="1:2" x14ac:dyDescent="0.2">
      <c r="A2070">
        <v>95447</v>
      </c>
      <c r="B2070" t="s">
        <v>1908</v>
      </c>
    </row>
    <row r="2071" spans="1:2" x14ac:dyDescent="0.2">
      <c r="A2071">
        <v>95448</v>
      </c>
      <c r="B2071" t="s">
        <v>1908</v>
      </c>
    </row>
    <row r="2072" spans="1:2" x14ac:dyDescent="0.2">
      <c r="A2072">
        <v>95460</v>
      </c>
      <c r="B2072" t="s">
        <v>1909</v>
      </c>
    </row>
    <row r="2073" spans="1:2" x14ac:dyDescent="0.2">
      <c r="A2073">
        <v>95463</v>
      </c>
      <c r="B2073" t="s">
        <v>1910</v>
      </c>
    </row>
    <row r="2074" spans="1:2" x14ac:dyDescent="0.2">
      <c r="A2074">
        <v>95466</v>
      </c>
      <c r="B2074" t="s">
        <v>1911</v>
      </c>
    </row>
    <row r="2075" spans="1:2" x14ac:dyDescent="0.2">
      <c r="A2075">
        <v>95466</v>
      </c>
      <c r="B2075" t="s">
        <v>1912</v>
      </c>
    </row>
    <row r="2076" spans="1:2" x14ac:dyDescent="0.2">
      <c r="A2076">
        <v>95469</v>
      </c>
      <c r="B2076" t="s">
        <v>1913</v>
      </c>
    </row>
    <row r="2077" spans="1:2" x14ac:dyDescent="0.2">
      <c r="A2077">
        <v>95473</v>
      </c>
      <c r="B2077" t="s">
        <v>1914</v>
      </c>
    </row>
    <row r="2078" spans="1:2" x14ac:dyDescent="0.2">
      <c r="A2078">
        <v>95473</v>
      </c>
      <c r="B2078" t="s">
        <v>1915</v>
      </c>
    </row>
    <row r="2079" spans="1:2" x14ac:dyDescent="0.2">
      <c r="A2079">
        <v>95473</v>
      </c>
      <c r="B2079" t="s">
        <v>1916</v>
      </c>
    </row>
    <row r="2080" spans="1:2" x14ac:dyDescent="0.2">
      <c r="A2080">
        <v>95478</v>
      </c>
      <c r="B2080" t="s">
        <v>1917</v>
      </c>
    </row>
    <row r="2081" spans="1:2" x14ac:dyDescent="0.2">
      <c r="A2081">
        <v>95482</v>
      </c>
      <c r="B2081" t="s">
        <v>1918</v>
      </c>
    </row>
    <row r="2082" spans="1:2" x14ac:dyDescent="0.2">
      <c r="A2082">
        <v>95485</v>
      </c>
      <c r="B2082" t="s">
        <v>1919</v>
      </c>
    </row>
    <row r="2083" spans="1:2" x14ac:dyDescent="0.2">
      <c r="A2083">
        <v>95488</v>
      </c>
      <c r="B2083" t="s">
        <v>1920</v>
      </c>
    </row>
    <row r="2084" spans="1:2" x14ac:dyDescent="0.2">
      <c r="A2084">
        <v>95490</v>
      </c>
      <c r="B2084" t="s">
        <v>1921</v>
      </c>
    </row>
    <row r="2085" spans="1:2" x14ac:dyDescent="0.2">
      <c r="A2085">
        <v>95491</v>
      </c>
      <c r="B2085" t="s">
        <v>1922</v>
      </c>
    </row>
    <row r="2086" spans="1:2" x14ac:dyDescent="0.2">
      <c r="A2086">
        <v>95493</v>
      </c>
      <c r="B2086" t="s">
        <v>1923</v>
      </c>
    </row>
    <row r="2087" spans="1:2" x14ac:dyDescent="0.2">
      <c r="A2087">
        <v>95494</v>
      </c>
      <c r="B2087" t="s">
        <v>1924</v>
      </c>
    </row>
    <row r="2088" spans="1:2" x14ac:dyDescent="0.2">
      <c r="A2088">
        <v>95496</v>
      </c>
      <c r="B2088" t="s">
        <v>1925</v>
      </c>
    </row>
    <row r="2089" spans="1:2" x14ac:dyDescent="0.2">
      <c r="A2089">
        <v>95497</v>
      </c>
      <c r="B2089" t="s">
        <v>1926</v>
      </c>
    </row>
    <row r="2090" spans="1:2" x14ac:dyDescent="0.2">
      <c r="A2090">
        <v>95499</v>
      </c>
      <c r="B2090" t="s">
        <v>1927</v>
      </c>
    </row>
    <row r="2091" spans="1:2" x14ac:dyDescent="0.2">
      <c r="A2091">
        <v>95500</v>
      </c>
      <c r="B2091" t="s">
        <v>1928</v>
      </c>
    </row>
    <row r="2092" spans="1:2" x14ac:dyDescent="0.2">
      <c r="A2092">
        <v>95502</v>
      </c>
      <c r="B2092" t="s">
        <v>1929</v>
      </c>
    </row>
    <row r="2093" spans="1:2" x14ac:dyDescent="0.2">
      <c r="A2093">
        <v>95503</v>
      </c>
      <c r="B2093" t="s">
        <v>1930</v>
      </c>
    </row>
    <row r="2094" spans="1:2" x14ac:dyDescent="0.2">
      <c r="A2094">
        <v>95505</v>
      </c>
      <c r="B2094" t="s">
        <v>1931</v>
      </c>
    </row>
    <row r="2095" spans="1:2" x14ac:dyDescent="0.2">
      <c r="A2095">
        <v>95506</v>
      </c>
      <c r="B2095" t="s">
        <v>1932</v>
      </c>
    </row>
    <row r="2096" spans="1:2" x14ac:dyDescent="0.2">
      <c r="A2096">
        <v>95508</v>
      </c>
      <c r="B2096" t="s">
        <v>1933</v>
      </c>
    </row>
    <row r="2097" spans="1:2" x14ac:dyDescent="0.2">
      <c r="A2097">
        <v>95509</v>
      </c>
      <c r="B2097" t="s">
        <v>1934</v>
      </c>
    </row>
    <row r="2098" spans="1:2" x14ac:dyDescent="0.2">
      <c r="A2098">
        <v>95511</v>
      </c>
      <c r="B2098" t="s">
        <v>1935</v>
      </c>
    </row>
    <row r="2099" spans="1:2" x14ac:dyDescent="0.2">
      <c r="A2099">
        <v>95512</v>
      </c>
      <c r="B2099" t="s">
        <v>1936</v>
      </c>
    </row>
    <row r="2100" spans="1:2" x14ac:dyDescent="0.2">
      <c r="A2100">
        <v>95514</v>
      </c>
      <c r="B2100" t="s">
        <v>1937</v>
      </c>
    </row>
    <row r="2101" spans="1:2" x14ac:dyDescent="0.2">
      <c r="A2101">
        <v>95515</v>
      </c>
      <c r="B2101" t="s">
        <v>1938</v>
      </c>
    </row>
    <row r="2102" spans="1:2" x14ac:dyDescent="0.2">
      <c r="A2102">
        <v>95517</v>
      </c>
      <c r="B2102" t="s">
        <v>1939</v>
      </c>
    </row>
    <row r="2103" spans="1:2" x14ac:dyDescent="0.2">
      <c r="A2103">
        <v>95517</v>
      </c>
      <c r="B2103" t="s">
        <v>1940</v>
      </c>
    </row>
    <row r="2104" spans="1:2" x14ac:dyDescent="0.2">
      <c r="A2104">
        <v>95519</v>
      </c>
      <c r="B2104" t="s">
        <v>1941</v>
      </c>
    </row>
    <row r="2105" spans="1:2" x14ac:dyDescent="0.2">
      <c r="A2105">
        <v>95519</v>
      </c>
      <c r="B2105" t="s">
        <v>1942</v>
      </c>
    </row>
    <row r="2106" spans="1:2" x14ac:dyDescent="0.2">
      <c r="A2106">
        <v>95615</v>
      </c>
      <c r="B2106" t="s">
        <v>1943</v>
      </c>
    </row>
    <row r="2107" spans="1:2" x14ac:dyDescent="0.2">
      <c r="A2107">
        <v>95632</v>
      </c>
      <c r="B2107" t="s">
        <v>1944</v>
      </c>
    </row>
    <row r="2108" spans="1:2" x14ac:dyDescent="0.2">
      <c r="A2108">
        <v>95643</v>
      </c>
      <c r="B2108" t="s">
        <v>1945</v>
      </c>
    </row>
    <row r="2109" spans="1:2" x14ac:dyDescent="0.2">
      <c r="A2109">
        <v>95652</v>
      </c>
      <c r="B2109" t="s">
        <v>1946</v>
      </c>
    </row>
    <row r="2110" spans="1:2" x14ac:dyDescent="0.2">
      <c r="A2110">
        <v>95659</v>
      </c>
      <c r="B2110" t="s">
        <v>1947</v>
      </c>
    </row>
    <row r="2111" spans="1:2" x14ac:dyDescent="0.2">
      <c r="A2111">
        <v>95666</v>
      </c>
      <c r="B2111" t="s">
        <v>1948</v>
      </c>
    </row>
    <row r="2112" spans="1:2" x14ac:dyDescent="0.2">
      <c r="A2112">
        <v>95666</v>
      </c>
      <c r="B2112" t="s">
        <v>1949</v>
      </c>
    </row>
    <row r="2113" spans="1:2" x14ac:dyDescent="0.2">
      <c r="A2113">
        <v>95671</v>
      </c>
      <c r="B2113" t="s">
        <v>1950</v>
      </c>
    </row>
    <row r="2114" spans="1:2" x14ac:dyDescent="0.2">
      <c r="A2114">
        <v>95676</v>
      </c>
      <c r="B2114" t="s">
        <v>1951</v>
      </c>
    </row>
    <row r="2115" spans="1:2" x14ac:dyDescent="0.2">
      <c r="A2115">
        <v>95679</v>
      </c>
      <c r="B2115" t="s">
        <v>1952</v>
      </c>
    </row>
    <row r="2116" spans="1:2" x14ac:dyDescent="0.2">
      <c r="A2116">
        <v>95680</v>
      </c>
      <c r="B2116" t="s">
        <v>1953</v>
      </c>
    </row>
    <row r="2117" spans="1:2" x14ac:dyDescent="0.2">
      <c r="A2117">
        <v>95682</v>
      </c>
      <c r="B2117" t="s">
        <v>1954</v>
      </c>
    </row>
    <row r="2118" spans="1:2" x14ac:dyDescent="0.2">
      <c r="A2118">
        <v>95683</v>
      </c>
      <c r="B2118" t="s">
        <v>1955</v>
      </c>
    </row>
    <row r="2119" spans="1:2" x14ac:dyDescent="0.2">
      <c r="A2119">
        <v>95685</v>
      </c>
      <c r="B2119" t="s">
        <v>1956</v>
      </c>
    </row>
    <row r="2120" spans="1:2" x14ac:dyDescent="0.2">
      <c r="A2120">
        <v>95686</v>
      </c>
      <c r="B2120" t="s">
        <v>1957</v>
      </c>
    </row>
    <row r="2121" spans="1:2" x14ac:dyDescent="0.2">
      <c r="A2121">
        <v>95688</v>
      </c>
      <c r="B2121" t="s">
        <v>1958</v>
      </c>
    </row>
    <row r="2122" spans="1:2" x14ac:dyDescent="0.2">
      <c r="A2122">
        <v>95689</v>
      </c>
      <c r="B2122" t="s">
        <v>1959</v>
      </c>
    </row>
    <row r="2123" spans="1:2" x14ac:dyDescent="0.2">
      <c r="A2123">
        <v>95691</v>
      </c>
      <c r="B2123" t="s">
        <v>1960</v>
      </c>
    </row>
    <row r="2124" spans="1:2" x14ac:dyDescent="0.2">
      <c r="A2124">
        <v>95692</v>
      </c>
      <c r="B2124" t="s">
        <v>1961</v>
      </c>
    </row>
    <row r="2125" spans="1:2" x14ac:dyDescent="0.2">
      <c r="A2125">
        <v>95694</v>
      </c>
      <c r="B2125" t="s">
        <v>1962</v>
      </c>
    </row>
    <row r="2126" spans="1:2" x14ac:dyDescent="0.2">
      <c r="A2126">
        <v>95695</v>
      </c>
      <c r="B2126" t="s">
        <v>1963</v>
      </c>
    </row>
    <row r="2127" spans="1:2" x14ac:dyDescent="0.2">
      <c r="A2127">
        <v>95697</v>
      </c>
      <c r="B2127" t="s">
        <v>1964</v>
      </c>
    </row>
    <row r="2128" spans="1:2" x14ac:dyDescent="0.2">
      <c r="A2128">
        <v>95698</v>
      </c>
      <c r="B2128" t="s">
        <v>1965</v>
      </c>
    </row>
    <row r="2129" spans="1:2" x14ac:dyDescent="0.2">
      <c r="A2129">
        <v>95700</v>
      </c>
      <c r="B2129" t="s">
        <v>1966</v>
      </c>
    </row>
    <row r="2130" spans="1:2" x14ac:dyDescent="0.2">
      <c r="A2130">
        <v>95701</v>
      </c>
      <c r="B2130" t="s">
        <v>1967</v>
      </c>
    </row>
    <row r="2131" spans="1:2" x14ac:dyDescent="0.2">
      <c r="A2131">
        <v>95703</v>
      </c>
      <c r="B2131" t="s">
        <v>1968</v>
      </c>
    </row>
    <row r="2132" spans="1:2" x14ac:dyDescent="0.2">
      <c r="A2132">
        <v>95704</v>
      </c>
      <c r="B2132" t="s">
        <v>1969</v>
      </c>
    </row>
    <row r="2133" spans="1:2" x14ac:dyDescent="0.2">
      <c r="A2133">
        <v>95706</v>
      </c>
      <c r="B2133" t="s">
        <v>1970</v>
      </c>
    </row>
    <row r="2134" spans="1:2" x14ac:dyDescent="0.2">
      <c r="A2134">
        <v>95707</v>
      </c>
      <c r="B2134" t="s">
        <v>1971</v>
      </c>
    </row>
    <row r="2135" spans="1:2" x14ac:dyDescent="0.2">
      <c r="A2135">
        <v>95709</v>
      </c>
      <c r="B2135" t="s">
        <v>1972</v>
      </c>
    </row>
    <row r="2136" spans="1:2" x14ac:dyDescent="0.2">
      <c r="A2136">
        <v>96045</v>
      </c>
      <c r="B2136" t="s">
        <v>1973</v>
      </c>
    </row>
    <row r="2137" spans="1:2" x14ac:dyDescent="0.2">
      <c r="A2137">
        <v>96047</v>
      </c>
      <c r="B2137" t="s">
        <v>1973</v>
      </c>
    </row>
    <row r="2138" spans="1:2" x14ac:dyDescent="0.2">
      <c r="A2138">
        <v>96049</v>
      </c>
      <c r="B2138" t="s">
        <v>1973</v>
      </c>
    </row>
    <row r="2139" spans="1:2" x14ac:dyDescent="0.2">
      <c r="A2139">
        <v>96050</v>
      </c>
      <c r="B2139" t="s">
        <v>1973</v>
      </c>
    </row>
    <row r="2140" spans="1:2" x14ac:dyDescent="0.2">
      <c r="A2140">
        <v>96052</v>
      </c>
      <c r="B2140" t="s">
        <v>1973</v>
      </c>
    </row>
    <row r="2141" spans="1:2" x14ac:dyDescent="0.2">
      <c r="A2141">
        <v>96103</v>
      </c>
      <c r="B2141" t="s">
        <v>1974</v>
      </c>
    </row>
    <row r="2142" spans="1:2" x14ac:dyDescent="0.2">
      <c r="A2142">
        <v>96106</v>
      </c>
      <c r="B2142" t="s">
        <v>1975</v>
      </c>
    </row>
    <row r="2143" spans="1:2" x14ac:dyDescent="0.2">
      <c r="A2143">
        <v>96110</v>
      </c>
      <c r="B2143" t="s">
        <v>1976</v>
      </c>
    </row>
    <row r="2144" spans="1:2" x14ac:dyDescent="0.2">
      <c r="A2144">
        <v>96114</v>
      </c>
      <c r="B2144" t="s">
        <v>1977</v>
      </c>
    </row>
    <row r="2145" spans="1:2" x14ac:dyDescent="0.2">
      <c r="A2145">
        <v>96117</v>
      </c>
      <c r="B2145" t="s">
        <v>1978</v>
      </c>
    </row>
    <row r="2146" spans="1:2" x14ac:dyDescent="0.2">
      <c r="A2146">
        <v>96120</v>
      </c>
      <c r="B2146" t="s">
        <v>1979</v>
      </c>
    </row>
    <row r="2147" spans="1:2" x14ac:dyDescent="0.2">
      <c r="A2147">
        <v>96123</v>
      </c>
      <c r="B2147" t="s">
        <v>1980</v>
      </c>
    </row>
    <row r="2148" spans="1:2" x14ac:dyDescent="0.2">
      <c r="A2148">
        <v>96126</v>
      </c>
      <c r="B2148" t="s">
        <v>1981</v>
      </c>
    </row>
    <row r="2149" spans="1:2" x14ac:dyDescent="0.2">
      <c r="A2149">
        <v>96126</v>
      </c>
      <c r="B2149" t="s">
        <v>1982</v>
      </c>
    </row>
    <row r="2150" spans="1:2" x14ac:dyDescent="0.2">
      <c r="A2150">
        <v>96129</v>
      </c>
      <c r="B2150" t="s">
        <v>1983</v>
      </c>
    </row>
    <row r="2151" spans="1:2" x14ac:dyDescent="0.2">
      <c r="A2151">
        <v>96132</v>
      </c>
      <c r="B2151" t="s">
        <v>1984</v>
      </c>
    </row>
    <row r="2152" spans="1:2" x14ac:dyDescent="0.2">
      <c r="A2152">
        <v>96135</v>
      </c>
      <c r="B2152" t="s">
        <v>1985</v>
      </c>
    </row>
    <row r="2153" spans="1:2" x14ac:dyDescent="0.2">
      <c r="A2153">
        <v>96138</v>
      </c>
      <c r="B2153" t="s">
        <v>1986</v>
      </c>
    </row>
    <row r="2154" spans="1:2" x14ac:dyDescent="0.2">
      <c r="A2154">
        <v>96142</v>
      </c>
      <c r="B2154" t="s">
        <v>1987</v>
      </c>
    </row>
    <row r="2155" spans="1:2" x14ac:dyDescent="0.2">
      <c r="A2155">
        <v>96145</v>
      </c>
      <c r="B2155" t="s">
        <v>1988</v>
      </c>
    </row>
    <row r="2156" spans="1:2" x14ac:dyDescent="0.2">
      <c r="A2156">
        <v>96146</v>
      </c>
      <c r="B2156" t="s">
        <v>1989</v>
      </c>
    </row>
    <row r="2157" spans="1:2" x14ac:dyDescent="0.2">
      <c r="A2157">
        <v>96148</v>
      </c>
      <c r="B2157" t="s">
        <v>1990</v>
      </c>
    </row>
    <row r="2158" spans="1:2" x14ac:dyDescent="0.2">
      <c r="A2158">
        <v>96149</v>
      </c>
      <c r="B2158" t="s">
        <v>1991</v>
      </c>
    </row>
    <row r="2159" spans="1:2" x14ac:dyDescent="0.2">
      <c r="A2159">
        <v>96151</v>
      </c>
      <c r="B2159" t="s">
        <v>1992</v>
      </c>
    </row>
    <row r="2160" spans="1:2" x14ac:dyDescent="0.2">
      <c r="A2160">
        <v>96152</v>
      </c>
      <c r="B2160" t="s">
        <v>1993</v>
      </c>
    </row>
    <row r="2161" spans="1:2" x14ac:dyDescent="0.2">
      <c r="A2161">
        <v>96154</v>
      </c>
      <c r="B2161" t="s">
        <v>1994</v>
      </c>
    </row>
    <row r="2162" spans="1:2" x14ac:dyDescent="0.2">
      <c r="A2162">
        <v>96155</v>
      </c>
      <c r="B2162" t="s">
        <v>1995</v>
      </c>
    </row>
    <row r="2163" spans="1:2" x14ac:dyDescent="0.2">
      <c r="A2163">
        <v>96157</v>
      </c>
      <c r="B2163" t="s">
        <v>1996</v>
      </c>
    </row>
    <row r="2164" spans="1:2" x14ac:dyDescent="0.2">
      <c r="A2164">
        <v>96158</v>
      </c>
      <c r="B2164" t="s">
        <v>1997</v>
      </c>
    </row>
    <row r="2165" spans="1:2" x14ac:dyDescent="0.2">
      <c r="A2165">
        <v>96160</v>
      </c>
      <c r="B2165" t="s">
        <v>1998</v>
      </c>
    </row>
    <row r="2166" spans="1:2" x14ac:dyDescent="0.2">
      <c r="A2166">
        <v>96161</v>
      </c>
      <c r="B2166" t="s">
        <v>1999</v>
      </c>
    </row>
    <row r="2167" spans="1:2" x14ac:dyDescent="0.2">
      <c r="A2167">
        <v>96163</v>
      </c>
      <c r="B2167" t="s">
        <v>2000</v>
      </c>
    </row>
    <row r="2168" spans="1:2" x14ac:dyDescent="0.2">
      <c r="A2168">
        <v>96164</v>
      </c>
      <c r="B2168" t="s">
        <v>2001</v>
      </c>
    </row>
    <row r="2169" spans="1:2" x14ac:dyDescent="0.2">
      <c r="A2169">
        <v>96166</v>
      </c>
      <c r="B2169" t="s">
        <v>2002</v>
      </c>
    </row>
    <row r="2170" spans="1:2" x14ac:dyDescent="0.2">
      <c r="A2170">
        <v>96167</v>
      </c>
      <c r="B2170" t="s">
        <v>2003</v>
      </c>
    </row>
    <row r="2171" spans="1:2" x14ac:dyDescent="0.2">
      <c r="A2171">
        <v>96169</v>
      </c>
      <c r="B2171" t="s">
        <v>2004</v>
      </c>
    </row>
    <row r="2172" spans="1:2" x14ac:dyDescent="0.2">
      <c r="A2172">
        <v>96170</v>
      </c>
      <c r="B2172" t="s">
        <v>2005</v>
      </c>
    </row>
    <row r="2173" spans="1:2" x14ac:dyDescent="0.2">
      <c r="A2173">
        <v>96170</v>
      </c>
      <c r="B2173" t="s">
        <v>2006</v>
      </c>
    </row>
    <row r="2174" spans="1:2" x14ac:dyDescent="0.2">
      <c r="A2174">
        <v>96172</v>
      </c>
      <c r="B2174" t="s">
        <v>2007</v>
      </c>
    </row>
    <row r="2175" spans="1:2" x14ac:dyDescent="0.2">
      <c r="A2175">
        <v>96173</v>
      </c>
      <c r="B2175" t="s">
        <v>2008</v>
      </c>
    </row>
    <row r="2176" spans="1:2" x14ac:dyDescent="0.2">
      <c r="A2176">
        <v>96175</v>
      </c>
      <c r="B2176" t="s">
        <v>2009</v>
      </c>
    </row>
    <row r="2177" spans="1:2" x14ac:dyDescent="0.2">
      <c r="A2177">
        <v>96176</v>
      </c>
      <c r="B2177" t="s">
        <v>2010</v>
      </c>
    </row>
    <row r="2178" spans="1:2" x14ac:dyDescent="0.2">
      <c r="A2178">
        <v>96178</v>
      </c>
      <c r="B2178" t="s">
        <v>2011</v>
      </c>
    </row>
    <row r="2179" spans="1:2" x14ac:dyDescent="0.2">
      <c r="A2179">
        <v>96179</v>
      </c>
      <c r="B2179" t="s">
        <v>2012</v>
      </c>
    </row>
    <row r="2180" spans="1:2" x14ac:dyDescent="0.2">
      <c r="A2180">
        <v>96181</v>
      </c>
      <c r="B2180" t="s">
        <v>2013</v>
      </c>
    </row>
    <row r="2181" spans="1:2" x14ac:dyDescent="0.2">
      <c r="A2181">
        <v>96182</v>
      </c>
      <c r="B2181" t="s">
        <v>2014</v>
      </c>
    </row>
    <row r="2182" spans="1:2" x14ac:dyDescent="0.2">
      <c r="A2182">
        <v>96184</v>
      </c>
      <c r="B2182" t="s">
        <v>2015</v>
      </c>
    </row>
    <row r="2183" spans="1:2" x14ac:dyDescent="0.2">
      <c r="A2183">
        <v>96185</v>
      </c>
      <c r="B2183" t="s">
        <v>2016</v>
      </c>
    </row>
    <row r="2184" spans="1:2" x14ac:dyDescent="0.2">
      <c r="A2184">
        <v>96187</v>
      </c>
      <c r="B2184" t="s">
        <v>2017</v>
      </c>
    </row>
    <row r="2185" spans="1:2" x14ac:dyDescent="0.2">
      <c r="A2185">
        <v>96188</v>
      </c>
      <c r="B2185" t="s">
        <v>2018</v>
      </c>
    </row>
    <row r="2186" spans="1:2" x14ac:dyDescent="0.2">
      <c r="A2186">
        <v>96190</v>
      </c>
      <c r="B2186" t="s">
        <v>2019</v>
      </c>
    </row>
    <row r="2187" spans="1:2" x14ac:dyDescent="0.2">
      <c r="A2187">
        <v>96191</v>
      </c>
      <c r="B2187" t="s">
        <v>2020</v>
      </c>
    </row>
    <row r="2188" spans="1:2" x14ac:dyDescent="0.2">
      <c r="A2188">
        <v>96193</v>
      </c>
      <c r="B2188" t="s">
        <v>2021</v>
      </c>
    </row>
    <row r="2189" spans="1:2" x14ac:dyDescent="0.2">
      <c r="A2189">
        <v>96194</v>
      </c>
      <c r="B2189" t="s">
        <v>2022</v>
      </c>
    </row>
    <row r="2190" spans="1:2" x14ac:dyDescent="0.2">
      <c r="A2190">
        <v>96196</v>
      </c>
      <c r="B2190" t="s">
        <v>2023</v>
      </c>
    </row>
    <row r="2191" spans="1:2" x14ac:dyDescent="0.2">
      <c r="A2191">
        <v>96197</v>
      </c>
      <c r="B2191" t="s">
        <v>2024</v>
      </c>
    </row>
    <row r="2192" spans="1:2" x14ac:dyDescent="0.2">
      <c r="A2192">
        <v>96199</v>
      </c>
      <c r="B2192" t="s">
        <v>2025</v>
      </c>
    </row>
    <row r="2193" spans="1:2" x14ac:dyDescent="0.2">
      <c r="A2193">
        <v>96215</v>
      </c>
      <c r="B2193" t="s">
        <v>2026</v>
      </c>
    </row>
    <row r="2194" spans="1:2" x14ac:dyDescent="0.2">
      <c r="A2194">
        <v>96224</v>
      </c>
      <c r="B2194" t="s">
        <v>2027</v>
      </c>
    </row>
    <row r="2195" spans="1:2" x14ac:dyDescent="0.2">
      <c r="A2195">
        <v>96231</v>
      </c>
      <c r="B2195" t="s">
        <v>2028</v>
      </c>
    </row>
    <row r="2196" spans="1:2" x14ac:dyDescent="0.2">
      <c r="A2196">
        <v>96237</v>
      </c>
      <c r="B2196" t="s">
        <v>2029</v>
      </c>
    </row>
    <row r="2197" spans="1:2" x14ac:dyDescent="0.2">
      <c r="A2197">
        <v>96242</v>
      </c>
      <c r="B2197" t="s">
        <v>2030</v>
      </c>
    </row>
    <row r="2198" spans="1:2" x14ac:dyDescent="0.2">
      <c r="A2198">
        <v>96247</v>
      </c>
      <c r="B2198" t="s">
        <v>2031</v>
      </c>
    </row>
    <row r="2199" spans="1:2" x14ac:dyDescent="0.2">
      <c r="A2199">
        <v>96250</v>
      </c>
      <c r="B2199" t="s">
        <v>2032</v>
      </c>
    </row>
    <row r="2200" spans="1:2" x14ac:dyDescent="0.2">
      <c r="A2200">
        <v>96253</v>
      </c>
      <c r="B2200" t="s">
        <v>2033</v>
      </c>
    </row>
    <row r="2201" spans="1:2" x14ac:dyDescent="0.2">
      <c r="A2201">
        <v>96257</v>
      </c>
      <c r="B2201" t="s">
        <v>2034</v>
      </c>
    </row>
    <row r="2202" spans="1:2" x14ac:dyDescent="0.2">
      <c r="A2202">
        <v>96257</v>
      </c>
      <c r="B2202" t="s">
        <v>2035</v>
      </c>
    </row>
    <row r="2203" spans="1:2" x14ac:dyDescent="0.2">
      <c r="A2203">
        <v>96260</v>
      </c>
      <c r="B2203" t="s">
        <v>2036</v>
      </c>
    </row>
    <row r="2204" spans="1:2" x14ac:dyDescent="0.2">
      <c r="A2204">
        <v>96264</v>
      </c>
      <c r="B2204" t="s">
        <v>2037</v>
      </c>
    </row>
    <row r="2205" spans="1:2" x14ac:dyDescent="0.2">
      <c r="A2205">
        <v>96268</v>
      </c>
      <c r="B2205" t="s">
        <v>2038</v>
      </c>
    </row>
    <row r="2206" spans="1:2" x14ac:dyDescent="0.2">
      <c r="A2206">
        <v>96269</v>
      </c>
      <c r="B2206" t="s">
        <v>2039</v>
      </c>
    </row>
    <row r="2207" spans="1:2" x14ac:dyDescent="0.2">
      <c r="A2207">
        <v>96271</v>
      </c>
      <c r="B2207" t="s">
        <v>2040</v>
      </c>
    </row>
    <row r="2208" spans="1:2" x14ac:dyDescent="0.2">
      <c r="A2208">
        <v>96272</v>
      </c>
      <c r="B2208" t="s">
        <v>2041</v>
      </c>
    </row>
    <row r="2209" spans="1:2" x14ac:dyDescent="0.2">
      <c r="A2209">
        <v>96274</v>
      </c>
      <c r="B2209" t="s">
        <v>2042</v>
      </c>
    </row>
    <row r="2210" spans="1:2" x14ac:dyDescent="0.2">
      <c r="A2210">
        <v>96275</v>
      </c>
      <c r="B2210" t="s">
        <v>2043</v>
      </c>
    </row>
    <row r="2211" spans="1:2" x14ac:dyDescent="0.2">
      <c r="A2211">
        <v>96277</v>
      </c>
      <c r="B2211" t="s">
        <v>2044</v>
      </c>
    </row>
    <row r="2212" spans="1:2" x14ac:dyDescent="0.2">
      <c r="A2212">
        <v>96279</v>
      </c>
      <c r="B2212" t="s">
        <v>2045</v>
      </c>
    </row>
    <row r="2213" spans="1:2" x14ac:dyDescent="0.2">
      <c r="A2213">
        <v>96317</v>
      </c>
      <c r="B2213" t="s">
        <v>2046</v>
      </c>
    </row>
    <row r="2214" spans="1:2" x14ac:dyDescent="0.2">
      <c r="A2214">
        <v>96328</v>
      </c>
      <c r="B2214" t="s">
        <v>2047</v>
      </c>
    </row>
    <row r="2215" spans="1:2" x14ac:dyDescent="0.2">
      <c r="A2215">
        <v>96332</v>
      </c>
      <c r="B2215" t="s">
        <v>2048</v>
      </c>
    </row>
    <row r="2216" spans="1:2" x14ac:dyDescent="0.2">
      <c r="A2216">
        <v>96337</v>
      </c>
      <c r="B2216" t="s">
        <v>2049</v>
      </c>
    </row>
    <row r="2217" spans="1:2" x14ac:dyDescent="0.2">
      <c r="A2217">
        <v>96342</v>
      </c>
      <c r="B2217" t="s">
        <v>2050</v>
      </c>
    </row>
    <row r="2218" spans="1:2" x14ac:dyDescent="0.2">
      <c r="A2218">
        <v>96346</v>
      </c>
      <c r="B2218" t="s">
        <v>2051</v>
      </c>
    </row>
    <row r="2219" spans="1:2" x14ac:dyDescent="0.2">
      <c r="A2219">
        <v>96349</v>
      </c>
      <c r="B2219" t="s">
        <v>2052</v>
      </c>
    </row>
    <row r="2220" spans="1:2" x14ac:dyDescent="0.2">
      <c r="A2220">
        <v>96352</v>
      </c>
      <c r="B2220" t="s">
        <v>2053</v>
      </c>
    </row>
    <row r="2221" spans="1:2" x14ac:dyDescent="0.2">
      <c r="A2221">
        <v>96355</v>
      </c>
      <c r="B2221" t="s">
        <v>2054</v>
      </c>
    </row>
    <row r="2222" spans="1:2" x14ac:dyDescent="0.2">
      <c r="A2222">
        <v>96358</v>
      </c>
      <c r="B2222" t="s">
        <v>2055</v>
      </c>
    </row>
    <row r="2223" spans="1:2" x14ac:dyDescent="0.2">
      <c r="A2223">
        <v>96358</v>
      </c>
      <c r="B2223" t="s">
        <v>2056</v>
      </c>
    </row>
    <row r="2224" spans="1:2" x14ac:dyDescent="0.2">
      <c r="A2224">
        <v>96361</v>
      </c>
      <c r="B2224" t="s">
        <v>2057</v>
      </c>
    </row>
    <row r="2225" spans="1:2" x14ac:dyDescent="0.2">
      <c r="A2225">
        <v>96364</v>
      </c>
      <c r="B2225" t="s">
        <v>2058</v>
      </c>
    </row>
    <row r="2226" spans="1:2" x14ac:dyDescent="0.2">
      <c r="A2226">
        <v>96365</v>
      </c>
      <c r="B2226" t="s">
        <v>2059</v>
      </c>
    </row>
    <row r="2227" spans="1:2" x14ac:dyDescent="0.2">
      <c r="A2227">
        <v>96367</v>
      </c>
      <c r="B2227" t="s">
        <v>2060</v>
      </c>
    </row>
    <row r="2228" spans="1:2" x14ac:dyDescent="0.2">
      <c r="A2228">
        <v>96369</v>
      </c>
      <c r="B2228" t="s">
        <v>2061</v>
      </c>
    </row>
    <row r="2229" spans="1:2" x14ac:dyDescent="0.2">
      <c r="A2229">
        <v>96369</v>
      </c>
      <c r="B2229" t="s">
        <v>1891</v>
      </c>
    </row>
    <row r="2230" spans="1:2" x14ac:dyDescent="0.2">
      <c r="A2230">
        <v>96450</v>
      </c>
      <c r="B2230" t="s">
        <v>2062</v>
      </c>
    </row>
    <row r="2231" spans="1:2" x14ac:dyDescent="0.2">
      <c r="A2231">
        <v>96465</v>
      </c>
      <c r="B2231" t="s">
        <v>2063</v>
      </c>
    </row>
    <row r="2232" spans="1:2" x14ac:dyDescent="0.2">
      <c r="A2232">
        <v>96472</v>
      </c>
      <c r="B2232" t="s">
        <v>2064</v>
      </c>
    </row>
    <row r="2233" spans="1:2" x14ac:dyDescent="0.2">
      <c r="A2233">
        <v>96476</v>
      </c>
      <c r="B2233" t="s">
        <v>2065</v>
      </c>
    </row>
    <row r="2234" spans="1:2" x14ac:dyDescent="0.2">
      <c r="A2234">
        <v>96479</v>
      </c>
      <c r="B2234" t="s">
        <v>2066</v>
      </c>
    </row>
    <row r="2235" spans="1:2" x14ac:dyDescent="0.2">
      <c r="A2235">
        <v>96482</v>
      </c>
      <c r="B2235" t="s">
        <v>2067</v>
      </c>
    </row>
    <row r="2236" spans="1:2" x14ac:dyDescent="0.2">
      <c r="A2236">
        <v>96484</v>
      </c>
      <c r="B2236" t="s">
        <v>2068</v>
      </c>
    </row>
    <row r="2237" spans="1:2" x14ac:dyDescent="0.2">
      <c r="A2237">
        <v>96486</v>
      </c>
      <c r="B2237" t="s">
        <v>2069</v>
      </c>
    </row>
    <row r="2238" spans="1:2" x14ac:dyDescent="0.2">
      <c r="A2238">
        <v>96487</v>
      </c>
      <c r="B2238" t="s">
        <v>2070</v>
      </c>
    </row>
    <row r="2239" spans="1:2" x14ac:dyDescent="0.2">
      <c r="A2239">
        <v>96489</v>
      </c>
      <c r="B2239" t="s">
        <v>2071</v>
      </c>
    </row>
    <row r="2240" spans="1:2" x14ac:dyDescent="0.2">
      <c r="A2240">
        <v>97070</v>
      </c>
      <c r="B2240" t="s">
        <v>2072</v>
      </c>
    </row>
    <row r="2241" spans="1:2" x14ac:dyDescent="0.2">
      <c r="A2241">
        <v>97071</v>
      </c>
      <c r="B2241" t="s">
        <v>2072</v>
      </c>
    </row>
    <row r="2242" spans="1:2" x14ac:dyDescent="0.2">
      <c r="A2242">
        <v>97072</v>
      </c>
      <c r="B2242" t="s">
        <v>2072</v>
      </c>
    </row>
    <row r="2243" spans="1:2" x14ac:dyDescent="0.2">
      <c r="A2243">
        <v>97073</v>
      </c>
      <c r="B2243" t="s">
        <v>2072</v>
      </c>
    </row>
    <row r="2244" spans="1:2" x14ac:dyDescent="0.2">
      <c r="A2244">
        <v>97074</v>
      </c>
      <c r="B2244" t="s">
        <v>2072</v>
      </c>
    </row>
    <row r="2245" spans="1:2" x14ac:dyDescent="0.2">
      <c r="A2245">
        <v>97075</v>
      </c>
      <c r="B2245" t="s">
        <v>2072</v>
      </c>
    </row>
    <row r="2246" spans="1:2" x14ac:dyDescent="0.2">
      <c r="A2246">
        <v>97076</v>
      </c>
      <c r="B2246" t="s">
        <v>2072</v>
      </c>
    </row>
    <row r="2247" spans="1:2" x14ac:dyDescent="0.2">
      <c r="A2247">
        <v>97077</v>
      </c>
      <c r="B2247" t="s">
        <v>2072</v>
      </c>
    </row>
    <row r="2248" spans="1:2" x14ac:dyDescent="0.2">
      <c r="A2248">
        <v>97078</v>
      </c>
      <c r="B2248" t="s">
        <v>2072</v>
      </c>
    </row>
    <row r="2249" spans="1:2" x14ac:dyDescent="0.2">
      <c r="A2249">
        <v>97079</v>
      </c>
      <c r="B2249" t="s">
        <v>2072</v>
      </c>
    </row>
    <row r="2250" spans="1:2" x14ac:dyDescent="0.2">
      <c r="A2250">
        <v>97080</v>
      </c>
      <c r="B2250" t="s">
        <v>2072</v>
      </c>
    </row>
    <row r="2251" spans="1:2" x14ac:dyDescent="0.2">
      <c r="A2251">
        <v>97081</v>
      </c>
      <c r="B2251" t="s">
        <v>2072</v>
      </c>
    </row>
    <row r="2252" spans="1:2" x14ac:dyDescent="0.2">
      <c r="A2252">
        <v>97082</v>
      </c>
      <c r="B2252" t="s">
        <v>2072</v>
      </c>
    </row>
    <row r="2253" spans="1:2" x14ac:dyDescent="0.2">
      <c r="A2253">
        <v>97083</v>
      </c>
      <c r="B2253" t="s">
        <v>2072</v>
      </c>
    </row>
    <row r="2254" spans="1:2" x14ac:dyDescent="0.2">
      <c r="A2254">
        <v>97084</v>
      </c>
      <c r="B2254" t="s">
        <v>2072</v>
      </c>
    </row>
    <row r="2255" spans="1:2" x14ac:dyDescent="0.2">
      <c r="A2255">
        <v>97199</v>
      </c>
      <c r="B2255" t="s">
        <v>2073</v>
      </c>
    </row>
    <row r="2256" spans="1:2" x14ac:dyDescent="0.2">
      <c r="A2256">
        <v>97204</v>
      </c>
      <c r="B2256" t="s">
        <v>2074</v>
      </c>
    </row>
    <row r="2257" spans="1:2" x14ac:dyDescent="0.2">
      <c r="A2257">
        <v>97209</v>
      </c>
      <c r="B2257" t="s">
        <v>2075</v>
      </c>
    </row>
    <row r="2258" spans="1:2" x14ac:dyDescent="0.2">
      <c r="A2258">
        <v>97215</v>
      </c>
      <c r="B2258" t="s">
        <v>2076</v>
      </c>
    </row>
    <row r="2259" spans="1:2" x14ac:dyDescent="0.2">
      <c r="A2259">
        <v>97215</v>
      </c>
      <c r="B2259" t="s">
        <v>2077</v>
      </c>
    </row>
    <row r="2260" spans="1:2" x14ac:dyDescent="0.2">
      <c r="A2260">
        <v>97215</v>
      </c>
      <c r="B2260" t="s">
        <v>2078</v>
      </c>
    </row>
    <row r="2261" spans="1:2" x14ac:dyDescent="0.2">
      <c r="A2261">
        <v>97218</v>
      </c>
      <c r="B2261" t="s">
        <v>2079</v>
      </c>
    </row>
    <row r="2262" spans="1:2" x14ac:dyDescent="0.2">
      <c r="A2262">
        <v>97222</v>
      </c>
      <c r="B2262" t="s">
        <v>2080</v>
      </c>
    </row>
    <row r="2263" spans="1:2" x14ac:dyDescent="0.2">
      <c r="A2263">
        <v>97225</v>
      </c>
      <c r="B2263" t="s">
        <v>2081</v>
      </c>
    </row>
    <row r="2264" spans="1:2" x14ac:dyDescent="0.2">
      <c r="A2264">
        <v>97228</v>
      </c>
      <c r="B2264" t="s">
        <v>2082</v>
      </c>
    </row>
    <row r="2265" spans="1:2" x14ac:dyDescent="0.2">
      <c r="A2265">
        <v>97230</v>
      </c>
      <c r="B2265" t="s">
        <v>2083</v>
      </c>
    </row>
    <row r="2266" spans="1:2" x14ac:dyDescent="0.2">
      <c r="A2266">
        <v>97232</v>
      </c>
      <c r="B2266" t="s">
        <v>2084</v>
      </c>
    </row>
    <row r="2267" spans="1:2" x14ac:dyDescent="0.2">
      <c r="A2267">
        <v>97234</v>
      </c>
      <c r="B2267" t="s">
        <v>2085</v>
      </c>
    </row>
    <row r="2268" spans="1:2" x14ac:dyDescent="0.2">
      <c r="A2268">
        <v>97236</v>
      </c>
      <c r="B2268" t="s">
        <v>2086</v>
      </c>
    </row>
    <row r="2269" spans="1:2" x14ac:dyDescent="0.2">
      <c r="A2269">
        <v>97237</v>
      </c>
      <c r="B2269" t="s">
        <v>2087</v>
      </c>
    </row>
    <row r="2270" spans="1:2" x14ac:dyDescent="0.2">
      <c r="A2270">
        <v>97239</v>
      </c>
      <c r="B2270" t="s">
        <v>2088</v>
      </c>
    </row>
    <row r="2271" spans="1:2" x14ac:dyDescent="0.2">
      <c r="A2271">
        <v>97241</v>
      </c>
      <c r="B2271" t="s">
        <v>2089</v>
      </c>
    </row>
    <row r="2272" spans="1:2" x14ac:dyDescent="0.2">
      <c r="A2272">
        <v>97241</v>
      </c>
      <c r="B2272" t="s">
        <v>2090</v>
      </c>
    </row>
    <row r="2273" spans="1:2" x14ac:dyDescent="0.2">
      <c r="A2273">
        <v>97243</v>
      </c>
      <c r="B2273" t="s">
        <v>2091</v>
      </c>
    </row>
    <row r="2274" spans="1:2" x14ac:dyDescent="0.2">
      <c r="A2274">
        <v>97244</v>
      </c>
      <c r="B2274" t="s">
        <v>2092</v>
      </c>
    </row>
    <row r="2275" spans="1:2" x14ac:dyDescent="0.2">
      <c r="A2275">
        <v>97246</v>
      </c>
      <c r="B2275" t="s">
        <v>2093</v>
      </c>
    </row>
    <row r="2276" spans="1:2" x14ac:dyDescent="0.2">
      <c r="A2276">
        <v>97247</v>
      </c>
      <c r="B2276" t="s">
        <v>2094</v>
      </c>
    </row>
    <row r="2277" spans="1:2" x14ac:dyDescent="0.2">
      <c r="A2277">
        <v>97249</v>
      </c>
      <c r="B2277" t="s">
        <v>2095</v>
      </c>
    </row>
    <row r="2278" spans="1:2" x14ac:dyDescent="0.2">
      <c r="A2278">
        <v>97250</v>
      </c>
      <c r="B2278" t="s">
        <v>2096</v>
      </c>
    </row>
    <row r="2279" spans="1:2" x14ac:dyDescent="0.2">
      <c r="A2279">
        <v>97252</v>
      </c>
      <c r="B2279" t="s">
        <v>2097</v>
      </c>
    </row>
    <row r="2280" spans="1:2" x14ac:dyDescent="0.2">
      <c r="A2280">
        <v>97253</v>
      </c>
      <c r="B2280" t="s">
        <v>2098</v>
      </c>
    </row>
    <row r="2281" spans="1:2" x14ac:dyDescent="0.2">
      <c r="A2281">
        <v>97255</v>
      </c>
      <c r="B2281" t="s">
        <v>2099</v>
      </c>
    </row>
    <row r="2282" spans="1:2" x14ac:dyDescent="0.2">
      <c r="A2282">
        <v>97255</v>
      </c>
      <c r="B2282" t="s">
        <v>2100</v>
      </c>
    </row>
    <row r="2283" spans="1:2" x14ac:dyDescent="0.2">
      <c r="A2283">
        <v>97256</v>
      </c>
      <c r="B2283" t="s">
        <v>2101</v>
      </c>
    </row>
    <row r="2284" spans="1:2" x14ac:dyDescent="0.2">
      <c r="A2284">
        <v>97258</v>
      </c>
      <c r="B2284" t="s">
        <v>2102</v>
      </c>
    </row>
    <row r="2285" spans="1:2" x14ac:dyDescent="0.2">
      <c r="A2285">
        <v>97258</v>
      </c>
      <c r="B2285" t="s">
        <v>2103</v>
      </c>
    </row>
    <row r="2286" spans="1:2" x14ac:dyDescent="0.2">
      <c r="A2286">
        <v>97258</v>
      </c>
      <c r="B2286" t="s">
        <v>2104</v>
      </c>
    </row>
    <row r="2287" spans="1:2" x14ac:dyDescent="0.2">
      <c r="A2287">
        <v>97258</v>
      </c>
      <c r="B2287" t="s">
        <v>2105</v>
      </c>
    </row>
    <row r="2288" spans="1:2" x14ac:dyDescent="0.2">
      <c r="A2288">
        <v>97259</v>
      </c>
      <c r="B2288" t="s">
        <v>2106</v>
      </c>
    </row>
    <row r="2289" spans="1:2" x14ac:dyDescent="0.2">
      <c r="A2289">
        <v>97261</v>
      </c>
      <c r="B2289" t="s">
        <v>2107</v>
      </c>
    </row>
    <row r="2290" spans="1:2" x14ac:dyDescent="0.2">
      <c r="A2290">
        <v>97262</v>
      </c>
      <c r="B2290" t="s">
        <v>2108</v>
      </c>
    </row>
    <row r="2291" spans="1:2" x14ac:dyDescent="0.2">
      <c r="A2291">
        <v>97264</v>
      </c>
      <c r="B2291" t="s">
        <v>2109</v>
      </c>
    </row>
    <row r="2292" spans="1:2" x14ac:dyDescent="0.2">
      <c r="A2292">
        <v>97265</v>
      </c>
      <c r="B2292" t="s">
        <v>2110</v>
      </c>
    </row>
    <row r="2293" spans="1:2" x14ac:dyDescent="0.2">
      <c r="A2293">
        <v>97267</v>
      </c>
      <c r="B2293" t="s">
        <v>2111</v>
      </c>
    </row>
    <row r="2294" spans="1:2" x14ac:dyDescent="0.2">
      <c r="A2294">
        <v>97268</v>
      </c>
      <c r="B2294" t="s">
        <v>2112</v>
      </c>
    </row>
    <row r="2295" spans="1:2" x14ac:dyDescent="0.2">
      <c r="A2295">
        <v>97270</v>
      </c>
      <c r="B2295" t="s">
        <v>2113</v>
      </c>
    </row>
    <row r="2296" spans="1:2" x14ac:dyDescent="0.2">
      <c r="A2296">
        <v>97271</v>
      </c>
      <c r="B2296" t="s">
        <v>2114</v>
      </c>
    </row>
    <row r="2297" spans="1:2" x14ac:dyDescent="0.2">
      <c r="A2297">
        <v>97273</v>
      </c>
      <c r="B2297" t="s">
        <v>2115</v>
      </c>
    </row>
    <row r="2298" spans="1:2" x14ac:dyDescent="0.2">
      <c r="A2298">
        <v>97274</v>
      </c>
      <c r="B2298" t="s">
        <v>2116</v>
      </c>
    </row>
    <row r="2299" spans="1:2" x14ac:dyDescent="0.2">
      <c r="A2299">
        <v>97276</v>
      </c>
      <c r="B2299" t="s">
        <v>2117</v>
      </c>
    </row>
    <row r="2300" spans="1:2" x14ac:dyDescent="0.2">
      <c r="A2300">
        <v>97277</v>
      </c>
      <c r="B2300" t="s">
        <v>2118</v>
      </c>
    </row>
    <row r="2301" spans="1:2" x14ac:dyDescent="0.2">
      <c r="A2301">
        <v>97279</v>
      </c>
      <c r="B2301" t="s">
        <v>2119</v>
      </c>
    </row>
    <row r="2302" spans="1:2" x14ac:dyDescent="0.2">
      <c r="A2302">
        <v>97280</v>
      </c>
      <c r="B2302" t="s">
        <v>2120</v>
      </c>
    </row>
    <row r="2303" spans="1:2" x14ac:dyDescent="0.2">
      <c r="A2303">
        <v>97282</v>
      </c>
      <c r="B2303" t="s">
        <v>2121</v>
      </c>
    </row>
    <row r="2304" spans="1:2" x14ac:dyDescent="0.2">
      <c r="A2304">
        <v>97283</v>
      </c>
      <c r="B2304" t="s">
        <v>2122</v>
      </c>
    </row>
    <row r="2305" spans="1:2" x14ac:dyDescent="0.2">
      <c r="A2305">
        <v>97285</v>
      </c>
      <c r="B2305" t="s">
        <v>2123</v>
      </c>
    </row>
    <row r="2306" spans="1:2" x14ac:dyDescent="0.2">
      <c r="A2306">
        <v>97285</v>
      </c>
      <c r="B2306" t="s">
        <v>2124</v>
      </c>
    </row>
    <row r="2307" spans="1:2" x14ac:dyDescent="0.2">
      <c r="A2307">
        <v>97286</v>
      </c>
      <c r="B2307" t="s">
        <v>2125</v>
      </c>
    </row>
    <row r="2308" spans="1:2" x14ac:dyDescent="0.2">
      <c r="A2308">
        <v>97286</v>
      </c>
      <c r="B2308" t="s">
        <v>2126</v>
      </c>
    </row>
    <row r="2309" spans="1:2" x14ac:dyDescent="0.2">
      <c r="A2309">
        <v>97288</v>
      </c>
      <c r="B2309" t="s">
        <v>2127</v>
      </c>
    </row>
    <row r="2310" spans="1:2" x14ac:dyDescent="0.2">
      <c r="A2310">
        <v>97289</v>
      </c>
      <c r="B2310" t="s">
        <v>2128</v>
      </c>
    </row>
    <row r="2311" spans="1:2" x14ac:dyDescent="0.2">
      <c r="A2311">
        <v>97291</v>
      </c>
      <c r="B2311" t="s">
        <v>2129</v>
      </c>
    </row>
    <row r="2312" spans="1:2" x14ac:dyDescent="0.2">
      <c r="A2312">
        <v>97292</v>
      </c>
      <c r="B2312" t="s">
        <v>2130</v>
      </c>
    </row>
    <row r="2313" spans="1:2" x14ac:dyDescent="0.2">
      <c r="A2313">
        <v>97292</v>
      </c>
      <c r="B2313" t="s">
        <v>2131</v>
      </c>
    </row>
    <row r="2314" spans="1:2" x14ac:dyDescent="0.2">
      <c r="A2314">
        <v>97294</v>
      </c>
      <c r="B2314" t="s">
        <v>2132</v>
      </c>
    </row>
    <row r="2315" spans="1:2" x14ac:dyDescent="0.2">
      <c r="A2315">
        <v>97295</v>
      </c>
      <c r="B2315" t="s">
        <v>2133</v>
      </c>
    </row>
    <row r="2316" spans="1:2" x14ac:dyDescent="0.2">
      <c r="A2316">
        <v>97297</v>
      </c>
      <c r="B2316" t="s">
        <v>2134</v>
      </c>
    </row>
    <row r="2317" spans="1:2" x14ac:dyDescent="0.2">
      <c r="A2317">
        <v>97299</v>
      </c>
      <c r="B2317" t="s">
        <v>2135</v>
      </c>
    </row>
    <row r="2318" spans="1:2" x14ac:dyDescent="0.2">
      <c r="A2318">
        <v>97318</v>
      </c>
      <c r="B2318" t="s">
        <v>2136</v>
      </c>
    </row>
    <row r="2319" spans="1:2" x14ac:dyDescent="0.2">
      <c r="A2319">
        <v>97318</v>
      </c>
      <c r="B2319" t="s">
        <v>2137</v>
      </c>
    </row>
    <row r="2320" spans="1:2" x14ac:dyDescent="0.2">
      <c r="A2320">
        <v>97320</v>
      </c>
      <c r="B2320" t="s">
        <v>2138</v>
      </c>
    </row>
    <row r="2321" spans="1:2" x14ac:dyDescent="0.2">
      <c r="A2321">
        <v>97320</v>
      </c>
      <c r="B2321" t="s">
        <v>2139</v>
      </c>
    </row>
    <row r="2322" spans="1:2" x14ac:dyDescent="0.2">
      <c r="A2322">
        <v>97320</v>
      </c>
      <c r="B2322" t="s">
        <v>2140</v>
      </c>
    </row>
    <row r="2323" spans="1:2" x14ac:dyDescent="0.2">
      <c r="A2323">
        <v>97320</v>
      </c>
      <c r="B2323" t="s">
        <v>2141</v>
      </c>
    </row>
    <row r="2324" spans="1:2" x14ac:dyDescent="0.2">
      <c r="A2324">
        <v>97320</v>
      </c>
      <c r="B2324" t="s">
        <v>2142</v>
      </c>
    </row>
    <row r="2325" spans="1:2" x14ac:dyDescent="0.2">
      <c r="A2325">
        <v>97332</v>
      </c>
      <c r="B2325" t="s">
        <v>2143</v>
      </c>
    </row>
    <row r="2326" spans="1:2" x14ac:dyDescent="0.2">
      <c r="A2326">
        <v>97334</v>
      </c>
      <c r="B2326" t="s">
        <v>2144</v>
      </c>
    </row>
    <row r="2327" spans="1:2" x14ac:dyDescent="0.2">
      <c r="A2327">
        <v>97334</v>
      </c>
      <c r="B2327" t="s">
        <v>2145</v>
      </c>
    </row>
    <row r="2328" spans="1:2" x14ac:dyDescent="0.2">
      <c r="A2328">
        <v>97337</v>
      </c>
      <c r="B2328" t="s">
        <v>2146</v>
      </c>
    </row>
    <row r="2329" spans="1:2" x14ac:dyDescent="0.2">
      <c r="A2329">
        <v>97340</v>
      </c>
      <c r="B2329" t="s">
        <v>2147</v>
      </c>
    </row>
    <row r="2330" spans="1:2" x14ac:dyDescent="0.2">
      <c r="A2330">
        <v>97340</v>
      </c>
      <c r="B2330" t="s">
        <v>2148</v>
      </c>
    </row>
    <row r="2331" spans="1:2" x14ac:dyDescent="0.2">
      <c r="A2331">
        <v>97340</v>
      </c>
      <c r="B2331" t="s">
        <v>2149</v>
      </c>
    </row>
    <row r="2332" spans="1:2" x14ac:dyDescent="0.2">
      <c r="A2332">
        <v>97342</v>
      </c>
      <c r="B2332" t="s">
        <v>2150</v>
      </c>
    </row>
    <row r="2333" spans="1:2" x14ac:dyDescent="0.2">
      <c r="A2333">
        <v>97342</v>
      </c>
      <c r="B2333" t="s">
        <v>2151</v>
      </c>
    </row>
    <row r="2334" spans="1:2" x14ac:dyDescent="0.2">
      <c r="A2334">
        <v>97342</v>
      </c>
      <c r="B2334" t="s">
        <v>2152</v>
      </c>
    </row>
    <row r="2335" spans="1:2" x14ac:dyDescent="0.2">
      <c r="A2335">
        <v>97346</v>
      </c>
      <c r="B2335" t="s">
        <v>2153</v>
      </c>
    </row>
    <row r="2336" spans="1:2" x14ac:dyDescent="0.2">
      <c r="A2336">
        <v>97348</v>
      </c>
      <c r="B2336" t="s">
        <v>2154</v>
      </c>
    </row>
    <row r="2337" spans="1:2" x14ac:dyDescent="0.2">
      <c r="A2337">
        <v>97348</v>
      </c>
      <c r="B2337" t="s">
        <v>2155</v>
      </c>
    </row>
    <row r="2338" spans="1:2" x14ac:dyDescent="0.2">
      <c r="A2338">
        <v>97348</v>
      </c>
      <c r="B2338" t="s">
        <v>2156</v>
      </c>
    </row>
    <row r="2339" spans="1:2" x14ac:dyDescent="0.2">
      <c r="A2339">
        <v>97350</v>
      </c>
      <c r="B2339" t="s">
        <v>2157</v>
      </c>
    </row>
    <row r="2340" spans="1:2" x14ac:dyDescent="0.2">
      <c r="A2340">
        <v>97353</v>
      </c>
      <c r="B2340" t="s">
        <v>2158</v>
      </c>
    </row>
    <row r="2341" spans="1:2" x14ac:dyDescent="0.2">
      <c r="A2341">
        <v>97355</v>
      </c>
      <c r="B2341" t="s">
        <v>2159</v>
      </c>
    </row>
    <row r="2342" spans="1:2" x14ac:dyDescent="0.2">
      <c r="A2342">
        <v>97355</v>
      </c>
      <c r="B2342" t="s">
        <v>2160</v>
      </c>
    </row>
    <row r="2343" spans="1:2" x14ac:dyDescent="0.2">
      <c r="A2343">
        <v>97355</v>
      </c>
      <c r="B2343" t="s">
        <v>2161</v>
      </c>
    </row>
    <row r="2344" spans="1:2" x14ac:dyDescent="0.2">
      <c r="A2344">
        <v>97355</v>
      </c>
      <c r="B2344" t="s">
        <v>2162</v>
      </c>
    </row>
    <row r="2345" spans="1:2" x14ac:dyDescent="0.2">
      <c r="A2345">
        <v>97355</v>
      </c>
      <c r="B2345" t="s">
        <v>2163</v>
      </c>
    </row>
    <row r="2346" spans="1:2" x14ac:dyDescent="0.2">
      <c r="A2346">
        <v>97357</v>
      </c>
      <c r="B2346" t="s">
        <v>2164</v>
      </c>
    </row>
    <row r="2347" spans="1:2" x14ac:dyDescent="0.2">
      <c r="A2347">
        <v>97359</v>
      </c>
      <c r="B2347" t="s">
        <v>2165</v>
      </c>
    </row>
    <row r="2348" spans="1:2" x14ac:dyDescent="0.2">
      <c r="A2348">
        <v>97421</v>
      </c>
      <c r="B2348" t="s">
        <v>2166</v>
      </c>
    </row>
    <row r="2349" spans="1:2" x14ac:dyDescent="0.2">
      <c r="A2349">
        <v>97422</v>
      </c>
      <c r="B2349" t="s">
        <v>2166</v>
      </c>
    </row>
    <row r="2350" spans="1:2" x14ac:dyDescent="0.2">
      <c r="A2350">
        <v>97424</v>
      </c>
      <c r="B2350" t="s">
        <v>2166</v>
      </c>
    </row>
    <row r="2351" spans="1:2" x14ac:dyDescent="0.2">
      <c r="A2351">
        <v>97437</v>
      </c>
      <c r="B2351" t="s">
        <v>2167</v>
      </c>
    </row>
    <row r="2352" spans="1:2" x14ac:dyDescent="0.2">
      <c r="A2352">
        <v>97440</v>
      </c>
      <c r="B2352" t="s">
        <v>2168</v>
      </c>
    </row>
    <row r="2353" spans="1:2" x14ac:dyDescent="0.2">
      <c r="A2353">
        <v>97447</v>
      </c>
      <c r="B2353" t="s">
        <v>2169</v>
      </c>
    </row>
    <row r="2354" spans="1:2" x14ac:dyDescent="0.2">
      <c r="A2354">
        <v>97447</v>
      </c>
      <c r="B2354" t="s">
        <v>2170</v>
      </c>
    </row>
    <row r="2355" spans="1:2" x14ac:dyDescent="0.2">
      <c r="A2355">
        <v>97450</v>
      </c>
      <c r="B2355" t="s">
        <v>2171</v>
      </c>
    </row>
    <row r="2356" spans="1:2" x14ac:dyDescent="0.2">
      <c r="A2356">
        <v>97453</v>
      </c>
      <c r="B2356" t="s">
        <v>2172</v>
      </c>
    </row>
    <row r="2357" spans="1:2" x14ac:dyDescent="0.2">
      <c r="A2357">
        <v>97456</v>
      </c>
      <c r="B2357" t="s">
        <v>2173</v>
      </c>
    </row>
    <row r="2358" spans="1:2" x14ac:dyDescent="0.2">
      <c r="A2358">
        <v>97461</v>
      </c>
      <c r="B2358" t="s">
        <v>2174</v>
      </c>
    </row>
    <row r="2359" spans="1:2" x14ac:dyDescent="0.2">
      <c r="A2359">
        <v>97464</v>
      </c>
      <c r="B2359" t="s">
        <v>2175</v>
      </c>
    </row>
    <row r="2360" spans="1:2" x14ac:dyDescent="0.2">
      <c r="A2360">
        <v>97469</v>
      </c>
      <c r="B2360" t="s">
        <v>2176</v>
      </c>
    </row>
    <row r="2361" spans="1:2" x14ac:dyDescent="0.2">
      <c r="A2361">
        <v>97475</v>
      </c>
      <c r="B2361" t="s">
        <v>2177</v>
      </c>
    </row>
    <row r="2362" spans="1:2" x14ac:dyDescent="0.2">
      <c r="A2362">
        <v>97478</v>
      </c>
      <c r="B2362" t="s">
        <v>2178</v>
      </c>
    </row>
    <row r="2363" spans="1:2" x14ac:dyDescent="0.2">
      <c r="A2363">
        <v>97483</v>
      </c>
      <c r="B2363" t="s">
        <v>2179</v>
      </c>
    </row>
    <row r="2364" spans="1:2" x14ac:dyDescent="0.2">
      <c r="A2364">
        <v>97486</v>
      </c>
      <c r="B2364" t="s">
        <v>2180</v>
      </c>
    </row>
    <row r="2365" spans="1:2" x14ac:dyDescent="0.2">
      <c r="A2365">
        <v>97488</v>
      </c>
      <c r="B2365" t="s">
        <v>2181</v>
      </c>
    </row>
    <row r="2366" spans="1:2" x14ac:dyDescent="0.2">
      <c r="A2366">
        <v>97490</v>
      </c>
      <c r="B2366" t="s">
        <v>2182</v>
      </c>
    </row>
    <row r="2367" spans="1:2" x14ac:dyDescent="0.2">
      <c r="A2367">
        <v>97491</v>
      </c>
      <c r="B2367" t="s">
        <v>2183</v>
      </c>
    </row>
    <row r="2368" spans="1:2" x14ac:dyDescent="0.2">
      <c r="A2368">
        <v>97493</v>
      </c>
      <c r="B2368" t="s">
        <v>2184</v>
      </c>
    </row>
    <row r="2369" spans="1:2" x14ac:dyDescent="0.2">
      <c r="A2369">
        <v>97494</v>
      </c>
      <c r="B2369" t="s">
        <v>2185</v>
      </c>
    </row>
    <row r="2370" spans="1:2" x14ac:dyDescent="0.2">
      <c r="A2370">
        <v>97496</v>
      </c>
      <c r="B2370" t="s">
        <v>2186</v>
      </c>
    </row>
    <row r="2371" spans="1:2" x14ac:dyDescent="0.2">
      <c r="A2371">
        <v>97497</v>
      </c>
      <c r="B2371" t="s">
        <v>2187</v>
      </c>
    </row>
    <row r="2372" spans="1:2" x14ac:dyDescent="0.2">
      <c r="A2372">
        <v>97499</v>
      </c>
      <c r="B2372" t="s">
        <v>2188</v>
      </c>
    </row>
    <row r="2373" spans="1:2" x14ac:dyDescent="0.2">
      <c r="A2373">
        <v>97500</v>
      </c>
      <c r="B2373" t="s">
        <v>2189</v>
      </c>
    </row>
    <row r="2374" spans="1:2" x14ac:dyDescent="0.2">
      <c r="A2374">
        <v>97502</v>
      </c>
      <c r="B2374" t="s">
        <v>2190</v>
      </c>
    </row>
    <row r="2375" spans="1:2" x14ac:dyDescent="0.2">
      <c r="A2375">
        <v>97503</v>
      </c>
      <c r="B2375" t="s">
        <v>2191</v>
      </c>
    </row>
    <row r="2376" spans="1:2" x14ac:dyDescent="0.2">
      <c r="A2376">
        <v>97505</v>
      </c>
      <c r="B2376" t="s">
        <v>2192</v>
      </c>
    </row>
    <row r="2377" spans="1:2" x14ac:dyDescent="0.2">
      <c r="A2377">
        <v>97506</v>
      </c>
      <c r="B2377" t="s">
        <v>2193</v>
      </c>
    </row>
    <row r="2378" spans="1:2" x14ac:dyDescent="0.2">
      <c r="A2378">
        <v>97508</v>
      </c>
      <c r="B2378" t="s">
        <v>2194</v>
      </c>
    </row>
    <row r="2379" spans="1:2" x14ac:dyDescent="0.2">
      <c r="A2379">
        <v>97509</v>
      </c>
      <c r="B2379" t="s">
        <v>2195</v>
      </c>
    </row>
    <row r="2380" spans="1:2" x14ac:dyDescent="0.2">
      <c r="A2380">
        <v>97511</v>
      </c>
      <c r="B2380" t="s">
        <v>2196</v>
      </c>
    </row>
    <row r="2381" spans="1:2" x14ac:dyDescent="0.2">
      <c r="A2381">
        <v>97513</v>
      </c>
      <c r="B2381" t="s">
        <v>2197</v>
      </c>
    </row>
    <row r="2382" spans="1:2" x14ac:dyDescent="0.2">
      <c r="A2382">
        <v>97514</v>
      </c>
      <c r="B2382" t="s">
        <v>2198</v>
      </c>
    </row>
    <row r="2383" spans="1:2" x14ac:dyDescent="0.2">
      <c r="A2383">
        <v>97516</v>
      </c>
      <c r="B2383" t="s">
        <v>2199</v>
      </c>
    </row>
    <row r="2384" spans="1:2" x14ac:dyDescent="0.2">
      <c r="A2384">
        <v>97517</v>
      </c>
      <c r="B2384" t="s">
        <v>2200</v>
      </c>
    </row>
    <row r="2385" spans="1:2" x14ac:dyDescent="0.2">
      <c r="A2385">
        <v>97519</v>
      </c>
      <c r="B2385" t="s">
        <v>2201</v>
      </c>
    </row>
    <row r="2386" spans="1:2" x14ac:dyDescent="0.2">
      <c r="A2386">
        <v>97520</v>
      </c>
      <c r="B2386" t="s">
        <v>2202</v>
      </c>
    </row>
    <row r="2387" spans="1:2" x14ac:dyDescent="0.2">
      <c r="A2387">
        <v>97522</v>
      </c>
      <c r="B2387" t="s">
        <v>2203</v>
      </c>
    </row>
    <row r="2388" spans="1:2" x14ac:dyDescent="0.2">
      <c r="A2388">
        <v>97523</v>
      </c>
      <c r="B2388" t="s">
        <v>2204</v>
      </c>
    </row>
    <row r="2389" spans="1:2" x14ac:dyDescent="0.2">
      <c r="A2389">
        <v>97525</v>
      </c>
      <c r="B2389" t="s">
        <v>2205</v>
      </c>
    </row>
    <row r="2390" spans="1:2" x14ac:dyDescent="0.2">
      <c r="A2390">
        <v>97526</v>
      </c>
      <c r="B2390" t="s">
        <v>2206</v>
      </c>
    </row>
    <row r="2391" spans="1:2" x14ac:dyDescent="0.2">
      <c r="A2391">
        <v>97528</v>
      </c>
      <c r="B2391" t="s">
        <v>2207</v>
      </c>
    </row>
    <row r="2392" spans="1:2" x14ac:dyDescent="0.2">
      <c r="A2392">
        <v>97529</v>
      </c>
      <c r="B2392" t="s">
        <v>2208</v>
      </c>
    </row>
    <row r="2393" spans="1:2" x14ac:dyDescent="0.2">
      <c r="A2393">
        <v>97531</v>
      </c>
      <c r="B2393" t="s">
        <v>2209</v>
      </c>
    </row>
    <row r="2394" spans="1:2" x14ac:dyDescent="0.2">
      <c r="A2394">
        <v>97532</v>
      </c>
      <c r="B2394" t="s">
        <v>2210</v>
      </c>
    </row>
    <row r="2395" spans="1:2" x14ac:dyDescent="0.2">
      <c r="A2395">
        <v>97534</v>
      </c>
      <c r="B2395" t="s">
        <v>2211</v>
      </c>
    </row>
    <row r="2396" spans="1:2" x14ac:dyDescent="0.2">
      <c r="A2396">
        <v>97535</v>
      </c>
      <c r="B2396" t="s">
        <v>2212</v>
      </c>
    </row>
    <row r="2397" spans="1:2" x14ac:dyDescent="0.2">
      <c r="A2397">
        <v>97537</v>
      </c>
      <c r="B2397" t="s">
        <v>2213</v>
      </c>
    </row>
    <row r="2398" spans="1:2" x14ac:dyDescent="0.2">
      <c r="A2398">
        <v>97539</v>
      </c>
      <c r="B2398" t="s">
        <v>2214</v>
      </c>
    </row>
    <row r="2399" spans="1:2" x14ac:dyDescent="0.2">
      <c r="A2399">
        <v>97616</v>
      </c>
      <c r="B2399" t="s">
        <v>2215</v>
      </c>
    </row>
    <row r="2400" spans="1:2" x14ac:dyDescent="0.2">
      <c r="A2400">
        <v>97616</v>
      </c>
      <c r="B2400" t="s">
        <v>2216</v>
      </c>
    </row>
    <row r="2401" spans="1:2" x14ac:dyDescent="0.2">
      <c r="A2401">
        <v>97618</v>
      </c>
      <c r="B2401" t="s">
        <v>2217</v>
      </c>
    </row>
    <row r="2402" spans="1:2" x14ac:dyDescent="0.2">
      <c r="A2402">
        <v>97618</v>
      </c>
      <c r="B2402" t="s">
        <v>2218</v>
      </c>
    </row>
    <row r="2403" spans="1:2" x14ac:dyDescent="0.2">
      <c r="A2403">
        <v>97618</v>
      </c>
      <c r="B2403" t="s">
        <v>2219</v>
      </c>
    </row>
    <row r="2404" spans="1:2" x14ac:dyDescent="0.2">
      <c r="A2404">
        <v>97618</v>
      </c>
      <c r="B2404" t="s">
        <v>2220</v>
      </c>
    </row>
    <row r="2405" spans="1:2" x14ac:dyDescent="0.2">
      <c r="A2405">
        <v>97618</v>
      </c>
      <c r="B2405" t="s">
        <v>2221</v>
      </c>
    </row>
    <row r="2406" spans="1:2" x14ac:dyDescent="0.2">
      <c r="A2406">
        <v>97618</v>
      </c>
      <c r="B2406" t="s">
        <v>2222</v>
      </c>
    </row>
    <row r="2407" spans="1:2" x14ac:dyDescent="0.2">
      <c r="A2407">
        <v>97618</v>
      </c>
      <c r="B2407" t="s">
        <v>2223</v>
      </c>
    </row>
    <row r="2408" spans="1:2" x14ac:dyDescent="0.2">
      <c r="A2408">
        <v>97618</v>
      </c>
      <c r="B2408" t="s">
        <v>2224</v>
      </c>
    </row>
    <row r="2409" spans="1:2" x14ac:dyDescent="0.2">
      <c r="A2409">
        <v>97618</v>
      </c>
      <c r="B2409" t="s">
        <v>2225</v>
      </c>
    </row>
    <row r="2410" spans="1:2" x14ac:dyDescent="0.2">
      <c r="A2410">
        <v>97631</v>
      </c>
      <c r="B2410" t="s">
        <v>2226</v>
      </c>
    </row>
    <row r="2411" spans="1:2" x14ac:dyDescent="0.2">
      <c r="A2411">
        <v>97633</v>
      </c>
      <c r="B2411" t="s">
        <v>2227</v>
      </c>
    </row>
    <row r="2412" spans="1:2" x14ac:dyDescent="0.2">
      <c r="A2412">
        <v>97633</v>
      </c>
      <c r="B2412" t="s">
        <v>2228</v>
      </c>
    </row>
    <row r="2413" spans="1:2" x14ac:dyDescent="0.2">
      <c r="A2413">
        <v>97633</v>
      </c>
      <c r="B2413" t="s">
        <v>2229</v>
      </c>
    </row>
    <row r="2414" spans="1:2" x14ac:dyDescent="0.2">
      <c r="A2414">
        <v>97633</v>
      </c>
      <c r="B2414" t="s">
        <v>2230</v>
      </c>
    </row>
    <row r="2415" spans="1:2" x14ac:dyDescent="0.2">
      <c r="A2415">
        <v>97633</v>
      </c>
      <c r="B2415" t="s">
        <v>2231</v>
      </c>
    </row>
    <row r="2416" spans="1:2" x14ac:dyDescent="0.2">
      <c r="A2416">
        <v>97633</v>
      </c>
      <c r="B2416" t="s">
        <v>2232</v>
      </c>
    </row>
    <row r="2417" spans="1:2" x14ac:dyDescent="0.2">
      <c r="A2417">
        <v>97633</v>
      </c>
      <c r="B2417" t="s">
        <v>2233</v>
      </c>
    </row>
    <row r="2418" spans="1:2" x14ac:dyDescent="0.2">
      <c r="A2418">
        <v>97633</v>
      </c>
      <c r="B2418" t="s">
        <v>2234</v>
      </c>
    </row>
    <row r="2419" spans="1:2" x14ac:dyDescent="0.2">
      <c r="A2419">
        <v>97638</v>
      </c>
      <c r="B2419" t="s">
        <v>2235</v>
      </c>
    </row>
    <row r="2420" spans="1:2" x14ac:dyDescent="0.2">
      <c r="A2420">
        <v>97640</v>
      </c>
      <c r="B2420" t="s">
        <v>2236</v>
      </c>
    </row>
    <row r="2421" spans="1:2" x14ac:dyDescent="0.2">
      <c r="A2421">
        <v>97640</v>
      </c>
      <c r="B2421" t="s">
        <v>2237</v>
      </c>
    </row>
    <row r="2422" spans="1:2" x14ac:dyDescent="0.2">
      <c r="A2422">
        <v>97640</v>
      </c>
      <c r="B2422" t="s">
        <v>2238</v>
      </c>
    </row>
    <row r="2423" spans="1:2" x14ac:dyDescent="0.2">
      <c r="A2423">
        <v>97645</v>
      </c>
      <c r="B2423" t="s">
        <v>2239</v>
      </c>
    </row>
    <row r="2424" spans="1:2" x14ac:dyDescent="0.2">
      <c r="A2424">
        <v>97647</v>
      </c>
      <c r="B2424" t="s">
        <v>2240</v>
      </c>
    </row>
    <row r="2425" spans="1:2" x14ac:dyDescent="0.2">
      <c r="A2425">
        <v>97647</v>
      </c>
      <c r="B2425" t="s">
        <v>2241</v>
      </c>
    </row>
    <row r="2426" spans="1:2" x14ac:dyDescent="0.2">
      <c r="A2426">
        <v>97647</v>
      </c>
      <c r="B2426" t="s">
        <v>2242</v>
      </c>
    </row>
    <row r="2427" spans="1:2" x14ac:dyDescent="0.2">
      <c r="A2427">
        <v>97647</v>
      </c>
      <c r="B2427" t="s">
        <v>2243</v>
      </c>
    </row>
    <row r="2428" spans="1:2" x14ac:dyDescent="0.2">
      <c r="A2428">
        <v>97650</v>
      </c>
      <c r="B2428" t="s">
        <v>2244</v>
      </c>
    </row>
    <row r="2429" spans="1:2" x14ac:dyDescent="0.2">
      <c r="A2429">
        <v>97653</v>
      </c>
      <c r="B2429" t="s">
        <v>2245</v>
      </c>
    </row>
    <row r="2430" spans="1:2" x14ac:dyDescent="0.2">
      <c r="A2430">
        <v>97654</v>
      </c>
      <c r="B2430" t="s">
        <v>2246</v>
      </c>
    </row>
    <row r="2431" spans="1:2" x14ac:dyDescent="0.2">
      <c r="A2431">
        <v>97656</v>
      </c>
      <c r="B2431" t="s">
        <v>2247</v>
      </c>
    </row>
    <row r="2432" spans="1:2" x14ac:dyDescent="0.2">
      <c r="A2432">
        <v>97657</v>
      </c>
      <c r="B2432" t="s">
        <v>2248</v>
      </c>
    </row>
    <row r="2433" spans="1:2" x14ac:dyDescent="0.2">
      <c r="A2433">
        <v>97659</v>
      </c>
      <c r="B2433" t="s">
        <v>2249</v>
      </c>
    </row>
    <row r="2434" spans="1:2" x14ac:dyDescent="0.2">
      <c r="A2434">
        <v>97688</v>
      </c>
      <c r="B2434" t="s">
        <v>2250</v>
      </c>
    </row>
    <row r="2435" spans="1:2" x14ac:dyDescent="0.2">
      <c r="A2435">
        <v>97702</v>
      </c>
      <c r="B2435" t="s">
        <v>2251</v>
      </c>
    </row>
    <row r="2436" spans="1:2" x14ac:dyDescent="0.2">
      <c r="A2436">
        <v>97705</v>
      </c>
      <c r="B2436" t="s">
        <v>2252</v>
      </c>
    </row>
    <row r="2437" spans="1:2" x14ac:dyDescent="0.2">
      <c r="A2437">
        <v>97708</v>
      </c>
      <c r="B2437" t="s">
        <v>2253</v>
      </c>
    </row>
    <row r="2438" spans="1:2" x14ac:dyDescent="0.2">
      <c r="A2438">
        <v>97711</v>
      </c>
      <c r="B2438" t="s">
        <v>2254</v>
      </c>
    </row>
    <row r="2439" spans="1:2" x14ac:dyDescent="0.2">
      <c r="A2439">
        <v>97711</v>
      </c>
      <c r="B2439" t="s">
        <v>2255</v>
      </c>
    </row>
    <row r="2440" spans="1:2" x14ac:dyDescent="0.2">
      <c r="A2440">
        <v>97714</v>
      </c>
      <c r="B2440" t="s">
        <v>2256</v>
      </c>
    </row>
    <row r="2441" spans="1:2" x14ac:dyDescent="0.2">
      <c r="A2441">
        <v>97717</v>
      </c>
      <c r="B2441" t="s">
        <v>2257</v>
      </c>
    </row>
    <row r="2442" spans="1:2" x14ac:dyDescent="0.2">
      <c r="A2442">
        <v>97717</v>
      </c>
      <c r="B2442" t="s">
        <v>2258</v>
      </c>
    </row>
    <row r="2443" spans="1:2" x14ac:dyDescent="0.2">
      <c r="A2443">
        <v>97717</v>
      </c>
      <c r="B2443" t="s">
        <v>2259</v>
      </c>
    </row>
    <row r="2444" spans="1:2" x14ac:dyDescent="0.2">
      <c r="A2444">
        <v>97720</v>
      </c>
      <c r="B2444" t="s">
        <v>2260</v>
      </c>
    </row>
    <row r="2445" spans="1:2" x14ac:dyDescent="0.2">
      <c r="A2445">
        <v>97723</v>
      </c>
      <c r="B2445" t="s">
        <v>2261</v>
      </c>
    </row>
    <row r="2446" spans="1:2" x14ac:dyDescent="0.2">
      <c r="A2446">
        <v>97724</v>
      </c>
      <c r="B2446" t="s">
        <v>2262</v>
      </c>
    </row>
    <row r="2447" spans="1:2" x14ac:dyDescent="0.2">
      <c r="A2447">
        <v>97725</v>
      </c>
      <c r="B2447" t="s">
        <v>2263</v>
      </c>
    </row>
    <row r="2448" spans="1:2" x14ac:dyDescent="0.2">
      <c r="A2448">
        <v>97727</v>
      </c>
      <c r="B2448" t="s">
        <v>2264</v>
      </c>
    </row>
    <row r="2449" spans="1:2" x14ac:dyDescent="0.2">
      <c r="A2449">
        <v>97729</v>
      </c>
      <c r="B2449" t="s">
        <v>2265</v>
      </c>
    </row>
    <row r="2450" spans="1:2" x14ac:dyDescent="0.2">
      <c r="A2450">
        <v>97737</v>
      </c>
      <c r="B2450" t="s">
        <v>2266</v>
      </c>
    </row>
    <row r="2451" spans="1:2" x14ac:dyDescent="0.2">
      <c r="A2451">
        <v>97753</v>
      </c>
      <c r="B2451" t="s">
        <v>2267</v>
      </c>
    </row>
    <row r="2452" spans="1:2" x14ac:dyDescent="0.2">
      <c r="A2452">
        <v>97762</v>
      </c>
      <c r="B2452" t="s">
        <v>2268</v>
      </c>
    </row>
    <row r="2453" spans="1:2" x14ac:dyDescent="0.2">
      <c r="A2453">
        <v>97769</v>
      </c>
      <c r="B2453" t="s">
        <v>2269</v>
      </c>
    </row>
    <row r="2454" spans="1:2" x14ac:dyDescent="0.2">
      <c r="A2454">
        <v>97772</v>
      </c>
      <c r="B2454" t="s">
        <v>2270</v>
      </c>
    </row>
    <row r="2455" spans="1:2" x14ac:dyDescent="0.2">
      <c r="A2455">
        <v>97773</v>
      </c>
      <c r="B2455" t="s">
        <v>2271</v>
      </c>
    </row>
    <row r="2456" spans="1:2" x14ac:dyDescent="0.2">
      <c r="A2456">
        <v>97775</v>
      </c>
      <c r="B2456" t="s">
        <v>2272</v>
      </c>
    </row>
    <row r="2457" spans="1:2" x14ac:dyDescent="0.2">
      <c r="A2457">
        <v>97776</v>
      </c>
      <c r="B2457" t="s">
        <v>2273</v>
      </c>
    </row>
    <row r="2458" spans="1:2" x14ac:dyDescent="0.2">
      <c r="A2458">
        <v>97778</v>
      </c>
      <c r="B2458" t="s">
        <v>2274</v>
      </c>
    </row>
    <row r="2459" spans="1:2" x14ac:dyDescent="0.2">
      <c r="A2459">
        <v>97779</v>
      </c>
      <c r="B2459" t="s">
        <v>2275</v>
      </c>
    </row>
    <row r="2460" spans="1:2" x14ac:dyDescent="0.2">
      <c r="A2460">
        <v>97780</v>
      </c>
      <c r="B2460" t="s">
        <v>2276</v>
      </c>
    </row>
    <row r="2461" spans="1:2" x14ac:dyDescent="0.2">
      <c r="A2461">
        <v>97782</v>
      </c>
      <c r="B2461" t="s">
        <v>2277</v>
      </c>
    </row>
    <row r="2462" spans="1:2" x14ac:dyDescent="0.2">
      <c r="A2462">
        <v>97783</v>
      </c>
      <c r="B2462" t="s">
        <v>2278</v>
      </c>
    </row>
    <row r="2463" spans="1:2" x14ac:dyDescent="0.2">
      <c r="A2463">
        <v>97785</v>
      </c>
      <c r="B2463" t="s">
        <v>2279</v>
      </c>
    </row>
    <row r="2464" spans="1:2" x14ac:dyDescent="0.2">
      <c r="A2464">
        <v>97786</v>
      </c>
      <c r="B2464" t="s">
        <v>2280</v>
      </c>
    </row>
    <row r="2465" spans="1:2" x14ac:dyDescent="0.2">
      <c r="A2465">
        <v>97788</v>
      </c>
      <c r="B2465" t="s">
        <v>2281</v>
      </c>
    </row>
    <row r="2466" spans="1:2" x14ac:dyDescent="0.2">
      <c r="A2466">
        <v>97789</v>
      </c>
      <c r="B2466" t="s">
        <v>2282</v>
      </c>
    </row>
    <row r="2467" spans="1:2" x14ac:dyDescent="0.2">
      <c r="A2467">
        <v>97791</v>
      </c>
      <c r="B2467" t="s">
        <v>2283</v>
      </c>
    </row>
    <row r="2468" spans="1:2" x14ac:dyDescent="0.2">
      <c r="A2468">
        <v>97792</v>
      </c>
      <c r="B2468" t="s">
        <v>2284</v>
      </c>
    </row>
    <row r="2469" spans="1:2" x14ac:dyDescent="0.2">
      <c r="A2469">
        <v>97794</v>
      </c>
      <c r="B2469" t="s">
        <v>2285</v>
      </c>
    </row>
    <row r="2470" spans="1:2" x14ac:dyDescent="0.2">
      <c r="A2470">
        <v>97795</v>
      </c>
      <c r="B2470" t="s">
        <v>2286</v>
      </c>
    </row>
    <row r="2471" spans="1:2" x14ac:dyDescent="0.2">
      <c r="A2471">
        <v>97797</v>
      </c>
      <c r="B2471" t="s">
        <v>2287</v>
      </c>
    </row>
    <row r="2472" spans="1:2" x14ac:dyDescent="0.2">
      <c r="A2472">
        <v>97799</v>
      </c>
      <c r="B2472" t="s">
        <v>2288</v>
      </c>
    </row>
    <row r="2473" spans="1:2" x14ac:dyDescent="0.2">
      <c r="A2473">
        <v>97816</v>
      </c>
      <c r="B2473" t="s">
        <v>2289</v>
      </c>
    </row>
    <row r="2474" spans="1:2" x14ac:dyDescent="0.2">
      <c r="A2474">
        <v>97828</v>
      </c>
      <c r="B2474" t="s">
        <v>2290</v>
      </c>
    </row>
    <row r="2475" spans="1:2" x14ac:dyDescent="0.2">
      <c r="A2475">
        <v>97833</v>
      </c>
      <c r="B2475" t="s">
        <v>2291</v>
      </c>
    </row>
    <row r="2476" spans="1:2" x14ac:dyDescent="0.2">
      <c r="A2476">
        <v>97834</v>
      </c>
      <c r="B2476" t="s">
        <v>2292</v>
      </c>
    </row>
    <row r="2477" spans="1:2" x14ac:dyDescent="0.2">
      <c r="A2477">
        <v>97836</v>
      </c>
      <c r="B2477" t="s">
        <v>2293</v>
      </c>
    </row>
    <row r="2478" spans="1:2" x14ac:dyDescent="0.2">
      <c r="A2478">
        <v>97837</v>
      </c>
      <c r="B2478" t="s">
        <v>2294</v>
      </c>
    </row>
    <row r="2479" spans="1:2" x14ac:dyDescent="0.2">
      <c r="A2479">
        <v>97839</v>
      </c>
      <c r="B2479" t="s">
        <v>2295</v>
      </c>
    </row>
    <row r="2480" spans="1:2" x14ac:dyDescent="0.2">
      <c r="A2480">
        <v>97840</v>
      </c>
      <c r="B2480" t="s">
        <v>2296</v>
      </c>
    </row>
    <row r="2481" spans="1:2" x14ac:dyDescent="0.2">
      <c r="A2481">
        <v>97840</v>
      </c>
      <c r="B2481" t="s">
        <v>132</v>
      </c>
    </row>
    <row r="2482" spans="1:2" x14ac:dyDescent="0.2">
      <c r="A2482">
        <v>97842</v>
      </c>
      <c r="B2482" t="s">
        <v>2297</v>
      </c>
    </row>
    <row r="2483" spans="1:2" x14ac:dyDescent="0.2">
      <c r="A2483">
        <v>97843</v>
      </c>
      <c r="B2483" t="s">
        <v>2298</v>
      </c>
    </row>
    <row r="2484" spans="1:2" x14ac:dyDescent="0.2">
      <c r="A2484">
        <v>97845</v>
      </c>
      <c r="B2484" t="s">
        <v>2299</v>
      </c>
    </row>
    <row r="2485" spans="1:2" x14ac:dyDescent="0.2">
      <c r="A2485">
        <v>97846</v>
      </c>
      <c r="B2485" t="s">
        <v>2300</v>
      </c>
    </row>
    <row r="2486" spans="1:2" x14ac:dyDescent="0.2">
      <c r="A2486">
        <v>97848</v>
      </c>
      <c r="B2486" t="s">
        <v>2301</v>
      </c>
    </row>
    <row r="2487" spans="1:2" x14ac:dyDescent="0.2">
      <c r="A2487">
        <v>97849</v>
      </c>
      <c r="B2487" t="s">
        <v>2302</v>
      </c>
    </row>
    <row r="2488" spans="1:2" x14ac:dyDescent="0.2">
      <c r="A2488">
        <v>97851</v>
      </c>
      <c r="B2488" t="s">
        <v>2303</v>
      </c>
    </row>
    <row r="2489" spans="1:2" x14ac:dyDescent="0.2">
      <c r="A2489">
        <v>97852</v>
      </c>
      <c r="B2489" t="s">
        <v>2293</v>
      </c>
    </row>
    <row r="2490" spans="1:2" x14ac:dyDescent="0.2">
      <c r="A2490">
        <v>97852</v>
      </c>
      <c r="B2490" t="s">
        <v>2304</v>
      </c>
    </row>
    <row r="2491" spans="1:2" x14ac:dyDescent="0.2">
      <c r="A2491">
        <v>97854</v>
      </c>
      <c r="B2491" t="s">
        <v>2305</v>
      </c>
    </row>
    <row r="2492" spans="1:2" x14ac:dyDescent="0.2">
      <c r="A2492">
        <v>97855</v>
      </c>
      <c r="B2492" t="s">
        <v>2306</v>
      </c>
    </row>
    <row r="2493" spans="1:2" x14ac:dyDescent="0.2">
      <c r="A2493">
        <v>97857</v>
      </c>
      <c r="B2493" t="s">
        <v>2307</v>
      </c>
    </row>
    <row r="2494" spans="1:2" x14ac:dyDescent="0.2">
      <c r="A2494">
        <v>97859</v>
      </c>
      <c r="B2494" t="s">
        <v>2308</v>
      </c>
    </row>
    <row r="2495" spans="1:2" x14ac:dyDescent="0.2">
      <c r="A2495">
        <v>97892</v>
      </c>
      <c r="B2495" t="s">
        <v>2309</v>
      </c>
    </row>
    <row r="2496" spans="1:2" x14ac:dyDescent="0.2">
      <c r="A2496">
        <v>97896</v>
      </c>
      <c r="B2496" t="s">
        <v>153</v>
      </c>
    </row>
    <row r="2497" spans="1:4" x14ac:dyDescent="0.2">
      <c r="A2497">
        <v>97896</v>
      </c>
      <c r="B2497" t="s">
        <v>2310</v>
      </c>
    </row>
    <row r="2498" spans="1:4" x14ac:dyDescent="0.2">
      <c r="A2498">
        <v>97901</v>
      </c>
      <c r="B2498" t="s">
        <v>2311</v>
      </c>
    </row>
    <row r="2499" spans="1:4" x14ac:dyDescent="0.2">
      <c r="A2499">
        <v>97903</v>
      </c>
      <c r="B2499" t="s">
        <v>2310</v>
      </c>
    </row>
    <row r="2500" spans="1:4" x14ac:dyDescent="0.2">
      <c r="A2500">
        <v>97904</v>
      </c>
      <c r="B2500" t="s">
        <v>2312</v>
      </c>
    </row>
    <row r="2501" spans="1:4" x14ac:dyDescent="0.2">
      <c r="A2501">
        <v>97906</v>
      </c>
      <c r="B2501" t="s">
        <v>2313</v>
      </c>
    </row>
    <row r="2502" spans="1:4" x14ac:dyDescent="0.2">
      <c r="A2502">
        <v>97907</v>
      </c>
      <c r="B2502" t="s">
        <v>2314</v>
      </c>
    </row>
    <row r="2503" spans="1:4" x14ac:dyDescent="0.2">
      <c r="A2503">
        <v>97907</v>
      </c>
      <c r="B2503" t="s">
        <v>2304</v>
      </c>
    </row>
    <row r="2504" spans="1:4" x14ac:dyDescent="0.2">
      <c r="A2504">
        <v>97909</v>
      </c>
      <c r="B2504" t="s">
        <v>2315</v>
      </c>
    </row>
    <row r="2505" spans="1:4" x14ac:dyDescent="0.2">
      <c r="A2505">
        <v>98634</v>
      </c>
      <c r="B2505" t="s">
        <v>2951</v>
      </c>
    </row>
    <row r="2506" spans="1:4" x14ac:dyDescent="0.2">
      <c r="A2506" s="184" t="s">
        <v>2316</v>
      </c>
      <c r="B2506" s="184" t="s">
        <v>2317</v>
      </c>
      <c r="C2506" s="184"/>
      <c r="D2506" s="184"/>
    </row>
    <row r="2507" spans="1:4" x14ac:dyDescent="0.2">
      <c r="A2507" s="185" t="s">
        <v>2318</v>
      </c>
      <c r="B2507" s="185" t="s">
        <v>2319</v>
      </c>
      <c r="C2507" s="185"/>
      <c r="D2507" s="185"/>
    </row>
    <row r="2508" spans="1:4" x14ac:dyDescent="0.2">
      <c r="A2508" s="184" t="s">
        <v>2952</v>
      </c>
      <c r="B2508" s="184" t="s">
        <v>2953</v>
      </c>
      <c r="C2508" s="184"/>
      <c r="D2508" s="184"/>
    </row>
    <row r="2509" spans="1:4" x14ac:dyDescent="0.2">
      <c r="A2509" s="186" t="s">
        <v>2320</v>
      </c>
      <c r="B2509" s="186" t="s">
        <v>2321</v>
      </c>
      <c r="C2509" s="186"/>
      <c r="D2509" s="186"/>
    </row>
    <row r="2510" spans="1:4" x14ac:dyDescent="0.2">
      <c r="A2510" s="186" t="s">
        <v>2322</v>
      </c>
      <c r="B2510" s="186" t="s">
        <v>2323</v>
      </c>
      <c r="C2510" s="186"/>
      <c r="D2510" s="186"/>
    </row>
    <row r="2511" spans="1:4" x14ac:dyDescent="0.2">
      <c r="A2511" s="186" t="s">
        <v>2324</v>
      </c>
      <c r="B2511" s="186" t="s">
        <v>2325</v>
      </c>
      <c r="C2511" s="186"/>
      <c r="D2511" s="186"/>
    </row>
    <row r="2512" spans="1:4" x14ac:dyDescent="0.2">
      <c r="A2512" s="185" t="s">
        <v>2326</v>
      </c>
      <c r="B2512" s="185" t="s">
        <v>2327</v>
      </c>
      <c r="C2512" s="185"/>
      <c r="D2512" s="185"/>
    </row>
    <row r="2513" spans="1:4" x14ac:dyDescent="0.2">
      <c r="A2513" s="185" t="s">
        <v>2328</v>
      </c>
      <c r="B2513" s="185" t="s">
        <v>2329</v>
      </c>
      <c r="C2513" s="185"/>
      <c r="D2513" s="185"/>
    </row>
    <row r="2514" spans="1:4" x14ac:dyDescent="0.2">
      <c r="A2514" s="184" t="s">
        <v>2330</v>
      </c>
      <c r="B2514" s="184" t="s">
        <v>2331</v>
      </c>
      <c r="C2514" s="184"/>
      <c r="D2514" s="184"/>
    </row>
    <row r="2515" spans="1:4" x14ac:dyDescent="0.2">
      <c r="A2515" s="184" t="s">
        <v>2332</v>
      </c>
      <c r="B2515" s="184" t="s">
        <v>2333</v>
      </c>
      <c r="C2515" s="184"/>
      <c r="D2515" s="184"/>
    </row>
    <row r="2516" spans="1:4" x14ac:dyDescent="0.2">
      <c r="A2516" s="185" t="s">
        <v>2334</v>
      </c>
      <c r="B2516" s="185" t="s">
        <v>2335</v>
      </c>
      <c r="C2516" s="185"/>
      <c r="D2516" s="185"/>
    </row>
    <row r="2517" spans="1:4" x14ac:dyDescent="0.2">
      <c r="A2517" s="184" t="s">
        <v>2336</v>
      </c>
      <c r="B2517" s="184" t="s">
        <v>2337</v>
      </c>
      <c r="C2517" s="184"/>
      <c r="D2517" s="184"/>
    </row>
    <row r="2518" spans="1:4" x14ac:dyDescent="0.2">
      <c r="A2518" s="186" t="s">
        <v>2338</v>
      </c>
      <c r="B2518" s="186" t="s">
        <v>2339</v>
      </c>
      <c r="C2518" s="186"/>
      <c r="D2518" s="186"/>
    </row>
    <row r="2519" spans="1:4" x14ac:dyDescent="0.2">
      <c r="A2519" s="186" t="s">
        <v>2340</v>
      </c>
      <c r="B2519" s="186" t="s">
        <v>2341</v>
      </c>
      <c r="C2519" s="186"/>
      <c r="D2519" s="186"/>
    </row>
    <row r="2520" spans="1:4" x14ac:dyDescent="0.2">
      <c r="A2520" s="185" t="s">
        <v>2342</v>
      </c>
      <c r="B2520" s="185" t="s">
        <v>2343</v>
      </c>
      <c r="C2520" s="185"/>
      <c r="D2520" s="185"/>
    </row>
    <row r="2521" spans="1:4" x14ac:dyDescent="0.2">
      <c r="A2521" s="184" t="s">
        <v>2344</v>
      </c>
      <c r="B2521" s="184" t="s">
        <v>2345</v>
      </c>
      <c r="C2521" s="184"/>
      <c r="D2521" s="184"/>
    </row>
    <row r="2522" spans="1:4" x14ac:dyDescent="0.2">
      <c r="A2522" s="187" t="s">
        <v>2346</v>
      </c>
      <c r="B2522" s="187" t="s">
        <v>2347</v>
      </c>
      <c r="C2522" s="187"/>
      <c r="D2522" s="187"/>
    </row>
    <row r="2523" spans="1:4" x14ac:dyDescent="0.2">
      <c r="A2523" s="187" t="s">
        <v>2348</v>
      </c>
      <c r="B2523" s="187" t="s">
        <v>2349</v>
      </c>
      <c r="C2523" s="187"/>
      <c r="D2523" s="187"/>
    </row>
    <row r="2524" spans="1:4" x14ac:dyDescent="0.2">
      <c r="A2524" s="187" t="s">
        <v>2350</v>
      </c>
      <c r="B2524" s="187" t="s">
        <v>2351</v>
      </c>
      <c r="C2524" s="187"/>
      <c r="D2524" s="187"/>
    </row>
    <row r="2525" spans="1:4" x14ac:dyDescent="0.2">
      <c r="A2525" s="184" t="s">
        <v>3925</v>
      </c>
      <c r="B2525" s="184" t="s">
        <v>3926</v>
      </c>
      <c r="C2525" s="184"/>
      <c r="D2525" s="184"/>
    </row>
    <row r="2526" spans="1:4" x14ac:dyDescent="0.2">
      <c r="A2526" s="187" t="s">
        <v>2352</v>
      </c>
      <c r="B2526" s="187" t="s">
        <v>2353</v>
      </c>
      <c r="C2526" s="187"/>
      <c r="D2526" s="187"/>
    </row>
    <row r="2527" spans="1:4" x14ac:dyDescent="0.2">
      <c r="A2527" s="184" t="s">
        <v>2954</v>
      </c>
      <c r="B2527" s="184" t="s">
        <v>2955</v>
      </c>
      <c r="C2527" s="184"/>
      <c r="D2527" s="184"/>
    </row>
    <row r="2528" spans="1:4" x14ac:dyDescent="0.2">
      <c r="A2528" s="184" t="s">
        <v>3927</v>
      </c>
      <c r="B2528" s="184" t="s">
        <v>3928</v>
      </c>
      <c r="C2528" s="184"/>
      <c r="D2528" s="184"/>
    </row>
    <row r="2529" spans="1:4" x14ac:dyDescent="0.2">
      <c r="A2529" s="184" t="s">
        <v>2354</v>
      </c>
      <c r="B2529" s="184" t="s">
        <v>2355</v>
      </c>
      <c r="C2529" s="184"/>
      <c r="D2529" s="184"/>
    </row>
    <row r="2530" spans="1:4" x14ac:dyDescent="0.2">
      <c r="A2530" s="184" t="s">
        <v>2956</v>
      </c>
      <c r="B2530" s="184" t="s">
        <v>2957</v>
      </c>
      <c r="C2530" s="184"/>
      <c r="D2530" s="184"/>
    </row>
    <row r="2531" spans="1:4" x14ac:dyDescent="0.2">
      <c r="A2531" s="184" t="s">
        <v>2356</v>
      </c>
      <c r="B2531" s="184" t="s">
        <v>2357</v>
      </c>
      <c r="C2531" s="184"/>
      <c r="D2531" s="184"/>
    </row>
    <row r="2532" spans="1:4" x14ac:dyDescent="0.2">
      <c r="A2532" s="185" t="s">
        <v>3929</v>
      </c>
      <c r="B2532" s="185" t="s">
        <v>3930</v>
      </c>
      <c r="C2532" s="185"/>
      <c r="D2532" s="185"/>
    </row>
    <row r="2533" spans="1:4" x14ac:dyDescent="0.2">
      <c r="A2533" s="185" t="s">
        <v>3931</v>
      </c>
      <c r="B2533" s="185" t="s">
        <v>3932</v>
      </c>
      <c r="C2533" s="185"/>
      <c r="D2533" s="185"/>
    </row>
    <row r="2534" spans="1:4" x14ac:dyDescent="0.2">
      <c r="A2534" s="184" t="s">
        <v>3924</v>
      </c>
      <c r="B2534" s="184" t="s">
        <v>3933</v>
      </c>
      <c r="C2534" s="184"/>
      <c r="D2534" s="184"/>
    </row>
    <row r="2535" spans="1:4" x14ac:dyDescent="0.2">
      <c r="A2535" s="184" t="s">
        <v>3934</v>
      </c>
      <c r="B2535" s="184" t="s">
        <v>3933</v>
      </c>
      <c r="C2535" s="184"/>
      <c r="D2535" s="184"/>
    </row>
    <row r="2536" spans="1:4" x14ac:dyDescent="0.2">
      <c r="A2536" s="184" t="s">
        <v>3935</v>
      </c>
      <c r="B2536" s="184" t="s">
        <v>3933</v>
      </c>
      <c r="C2536" s="184"/>
      <c r="D2536" s="184"/>
    </row>
    <row r="2537" spans="1:4" x14ac:dyDescent="0.2">
      <c r="A2537" s="184" t="s">
        <v>3936</v>
      </c>
      <c r="B2537" s="184" t="s">
        <v>3933</v>
      </c>
      <c r="C2537" s="184"/>
      <c r="D2537" s="184"/>
    </row>
    <row r="2538" spans="1:4" x14ac:dyDescent="0.2">
      <c r="A2538" s="188">
        <v>5230</v>
      </c>
      <c r="B2538" s="186" t="s">
        <v>96</v>
      </c>
    </row>
    <row r="2539" spans="1:4" x14ac:dyDescent="0.2">
      <c r="A2539" s="187">
        <v>7422</v>
      </c>
      <c r="B2539" s="186" t="s">
        <v>2947</v>
      </c>
    </row>
    <row r="2540" spans="1:4" x14ac:dyDescent="0.2">
      <c r="A2540" s="188">
        <v>8209</v>
      </c>
      <c r="B2540" s="186" t="s">
        <v>97</v>
      </c>
    </row>
    <row r="2541" spans="1:4" x14ac:dyDescent="0.2">
      <c r="A2541" s="188">
        <v>13405</v>
      </c>
      <c r="B2541" s="187" t="s">
        <v>2948</v>
      </c>
    </row>
    <row r="2542" spans="1:4" x14ac:dyDescent="0.2">
      <c r="A2542" s="188">
        <v>17454</v>
      </c>
      <c r="B2542" s="186" t="s">
        <v>98</v>
      </c>
    </row>
    <row r="2543" spans="1:4" x14ac:dyDescent="0.2">
      <c r="A2543" s="187">
        <v>18609</v>
      </c>
      <c r="B2543" s="186" t="s">
        <v>2949</v>
      </c>
    </row>
    <row r="2544" spans="1:4" x14ac:dyDescent="0.2">
      <c r="A2544" s="187">
        <v>36115</v>
      </c>
      <c r="B2544" s="186" t="s">
        <v>99</v>
      </c>
    </row>
    <row r="2545" spans="1:2" x14ac:dyDescent="0.2">
      <c r="A2545" s="187">
        <v>63549</v>
      </c>
      <c r="B2545" s="186" t="s">
        <v>100</v>
      </c>
    </row>
    <row r="2546" spans="1:2" x14ac:dyDescent="0.2">
      <c r="A2546" s="188">
        <v>25813</v>
      </c>
      <c r="B2546" s="186" t="s">
        <v>3937</v>
      </c>
    </row>
    <row r="2547" spans="1:2" x14ac:dyDescent="0.2">
      <c r="A2547" s="339" t="s">
        <v>3975</v>
      </c>
      <c r="B2547" s="186" t="s">
        <v>3976</v>
      </c>
    </row>
    <row r="2548" spans="1:2" x14ac:dyDescent="0.2">
      <c r="A2548" s="187"/>
      <c r="B2548" s="186"/>
    </row>
    <row r="2549" spans="1:2" x14ac:dyDescent="0.2">
      <c r="A2549" s="188"/>
      <c r="B2549" s="186"/>
    </row>
    <row r="2550" spans="1:2" x14ac:dyDescent="0.2">
      <c r="A2550" s="188"/>
      <c r="B2550" s="187"/>
    </row>
    <row r="2551" spans="1:2" x14ac:dyDescent="0.2">
      <c r="A2551" s="188"/>
      <c r="B2551" s="186"/>
    </row>
    <row r="2552" spans="1:2" x14ac:dyDescent="0.2">
      <c r="A2552" s="187"/>
      <c r="B2552" s="186"/>
    </row>
    <row r="2553" spans="1:2" x14ac:dyDescent="0.2">
      <c r="A2553" s="187"/>
      <c r="B2553" s="186"/>
    </row>
    <row r="2554" spans="1:2" x14ac:dyDescent="0.2">
      <c r="A2554" s="187"/>
      <c r="B2554" s="186"/>
    </row>
  </sheetData>
  <sheetProtection algorithmName="SHA-512" hashValue="mJZMer2V3EM29aJt3FWxBjVCffOA+T3vysQVqn+TVMPoSESToVB4UdvXD+zSmV1kSTEyMwVZBAFXZ66Llaup1g==" saltValue="+vRCRov0lq0QUQncdoIR6g==" spinCount="100000" sheet="1" objects="1" scenarios="1"/>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8">
    <tabColor rgb="FF00CC00"/>
  </sheetPr>
  <dimension ref="A1:P41"/>
  <sheetViews>
    <sheetView showGridLines="0" workbookViewId="0">
      <selection activeCell="B5" sqref="B5"/>
    </sheetView>
  </sheetViews>
  <sheetFormatPr baseColWidth="10" defaultColWidth="0" defaultRowHeight="12.75" customHeight="1" zeroHeight="1" x14ac:dyDescent="0.2"/>
  <cols>
    <col min="1" max="1" width="4.08984375" style="3" customWidth="1"/>
    <col min="2" max="2" width="7.6328125" style="3" customWidth="1"/>
    <col min="3" max="3" width="11" style="3" hidden="1" customWidth="1"/>
    <col min="4" max="4" width="15" style="3" customWidth="1"/>
    <col min="5" max="5" width="19.453125" style="3" customWidth="1"/>
    <col min="6" max="6" width="11" style="3" hidden="1" customWidth="1"/>
    <col min="7" max="7" width="8" style="8" customWidth="1"/>
    <col min="8" max="8" width="15.453125" style="3" customWidth="1"/>
    <col min="9" max="9" width="11" style="3" customWidth="1"/>
    <col min="10" max="10" width="6.6328125" style="20" customWidth="1"/>
    <col min="11" max="11" width="6.453125" customWidth="1"/>
    <col min="12" max="12" width="1.6328125" customWidth="1"/>
    <col min="13" max="16" width="0" hidden="1" customWidth="1"/>
    <col min="17" max="16384" width="11" hidden="1"/>
  </cols>
  <sheetData>
    <row r="1" spans="1:16" ht="12.6" x14ac:dyDescent="0.2">
      <c r="A1" s="2" t="s">
        <v>2447</v>
      </c>
      <c r="J1" s="8"/>
      <c r="K1" s="3"/>
      <c r="L1" s="3"/>
      <c r="M1" s="3"/>
      <c r="N1" s="3"/>
    </row>
    <row r="2" spans="1:16" ht="12.6" x14ac:dyDescent="0.2">
      <c r="G2" s="303">
        <f>COUNTIF(G5:G32,"PLZ eintragen")</f>
        <v>0</v>
      </c>
      <c r="J2" s="8"/>
      <c r="K2" s="3"/>
      <c r="L2" s="3"/>
      <c r="M2" s="3"/>
      <c r="N2" s="3"/>
    </row>
    <row r="3" spans="1:16" ht="15" customHeight="1" x14ac:dyDescent="0.2">
      <c r="C3" s="4"/>
      <c r="J3" s="8"/>
      <c r="K3" s="108" t="s">
        <v>3979</v>
      </c>
      <c r="L3" s="4"/>
      <c r="M3" s="3"/>
      <c r="N3" s="3"/>
    </row>
    <row r="4" spans="1:16" ht="39" customHeight="1" x14ac:dyDescent="0.2">
      <c r="A4" s="11" t="s">
        <v>2448</v>
      </c>
      <c r="B4" s="277" t="s">
        <v>3958</v>
      </c>
      <c r="C4" s="13" t="s">
        <v>2449</v>
      </c>
      <c r="D4" s="14" t="s">
        <v>2450</v>
      </c>
      <c r="E4" s="12" t="s">
        <v>2451</v>
      </c>
      <c r="F4" s="12" t="s">
        <v>2452</v>
      </c>
      <c r="G4" s="13" t="s">
        <v>94</v>
      </c>
      <c r="H4" s="12" t="s">
        <v>2366</v>
      </c>
      <c r="I4" s="15" t="s">
        <v>3977</v>
      </c>
      <c r="J4" s="13" t="s">
        <v>2453</v>
      </c>
      <c r="K4" s="16" t="s">
        <v>2454</v>
      </c>
      <c r="L4" s="245"/>
      <c r="M4" s="3"/>
      <c r="N4" s="3"/>
    </row>
    <row r="5" spans="1:16" s="3" customFormat="1" ht="14.1" customHeight="1" x14ac:dyDescent="0.2">
      <c r="A5" s="17">
        <v>1</v>
      </c>
      <c r="B5" s="10" t="s">
        <v>2613</v>
      </c>
      <c r="C5" s="111"/>
      <c r="D5" s="112"/>
      <c r="E5" s="112"/>
      <c r="F5" s="113"/>
      <c r="G5" s="310"/>
      <c r="H5" s="10" t="str">
        <f>IF(G5="PLZ eintragen","",IF(G5="","",VLOOKUP(G5,PLZ!$A$2:$B$2550,2,FALSE())))</f>
        <v/>
      </c>
      <c r="I5" s="115"/>
      <c r="J5" s="113" t="str">
        <f>IF(I5="","",DATEDIF(I5,Dateneingabe_2!$D$4,"y"))</f>
        <v/>
      </c>
      <c r="K5" s="114" t="s">
        <v>2613</v>
      </c>
      <c r="L5" s="113"/>
      <c r="M5" s="8" t="str">
        <f>CONCATENATE(E5&amp;" "&amp;D5)</f>
        <v xml:space="preserve"> </v>
      </c>
      <c r="N5" s="8" t="str">
        <f>IF(B5="Herr",2,IF(B5="Frau",1,IF(B5="Divers",3,"")))</f>
        <v/>
      </c>
      <c r="O5" s="8" t="str">
        <f>J5</f>
        <v/>
      </c>
      <c r="P5" s="8" t="str">
        <f>K5</f>
        <v>Wählen</v>
      </c>
    </row>
    <row r="6" spans="1:16" s="3" customFormat="1" ht="14.1" customHeight="1" x14ac:dyDescent="0.2">
      <c r="A6" s="17">
        <v>2</v>
      </c>
      <c r="B6" s="10"/>
      <c r="C6" s="111"/>
      <c r="D6" s="112"/>
      <c r="E6" s="112"/>
      <c r="F6" s="113"/>
      <c r="G6" s="310"/>
      <c r="H6" s="10" t="str">
        <f>IF(G6="PLZ eintragen","",IF(G6="","",VLOOKUP(G6,PLZ!$A$2:$B$2550,2,FALSE())))</f>
        <v/>
      </c>
      <c r="I6" s="115"/>
      <c r="J6" s="113" t="str">
        <f>IF(I6="","",DATEDIF(I6,Dateneingabe_2!$D$4,"y"))</f>
        <v/>
      </c>
      <c r="K6" s="114"/>
      <c r="L6" s="113"/>
      <c r="M6" s="8" t="str">
        <f t="shared" ref="M6:M19" si="0">CONCATENATE(E6&amp;" "&amp;D6)</f>
        <v xml:space="preserve"> </v>
      </c>
      <c r="N6" s="8" t="str">
        <f t="shared" ref="N6:N19" si="1">IF(B6="Herr",2,IF(B6="Frau",1,IF(B6="Divers",3,"")))</f>
        <v/>
      </c>
      <c r="O6" s="8" t="str">
        <f t="shared" ref="O6:O19" si="2">J6</f>
        <v/>
      </c>
      <c r="P6" s="8">
        <f t="shared" ref="P6:P19" si="3">K6</f>
        <v>0</v>
      </c>
    </row>
    <row r="7" spans="1:16" s="3" customFormat="1" ht="14.1" customHeight="1" x14ac:dyDescent="0.2">
      <c r="A7" s="17">
        <v>3</v>
      </c>
      <c r="B7" s="10"/>
      <c r="C7" s="111"/>
      <c r="D7" s="112"/>
      <c r="E7" s="112"/>
      <c r="F7" s="113"/>
      <c r="G7" s="310"/>
      <c r="H7" s="10" t="str">
        <f>IF(G7="PLZ eintragen","",IF(G7="","",VLOOKUP(G7,PLZ!$A$2:$B$2550,2,FALSE())))</f>
        <v/>
      </c>
      <c r="I7" s="115"/>
      <c r="J7" s="113" t="str">
        <f>IF(I7="","",DATEDIF(I7,Dateneingabe_2!$D$4,"y"))</f>
        <v/>
      </c>
      <c r="K7" s="114"/>
      <c r="L7" s="113"/>
      <c r="M7" s="8" t="str">
        <f t="shared" si="0"/>
        <v xml:space="preserve"> </v>
      </c>
      <c r="N7" s="8" t="str">
        <f t="shared" si="1"/>
        <v/>
      </c>
      <c r="O7" s="8" t="str">
        <f t="shared" si="2"/>
        <v/>
      </c>
      <c r="P7" s="8">
        <f t="shared" si="3"/>
        <v>0</v>
      </c>
    </row>
    <row r="8" spans="1:16" s="3" customFormat="1" ht="14.1" customHeight="1" x14ac:dyDescent="0.2">
      <c r="A8" s="17">
        <v>4</v>
      </c>
      <c r="B8" s="10"/>
      <c r="C8" s="111"/>
      <c r="D8" s="112"/>
      <c r="E8" s="112"/>
      <c r="F8" s="113"/>
      <c r="G8" s="310"/>
      <c r="H8" s="10" t="str">
        <f>IF(G8="PLZ eintragen","",IF(G8="","",VLOOKUP(G8,PLZ!$A$2:$B$2550,2,FALSE())))</f>
        <v/>
      </c>
      <c r="I8" s="115"/>
      <c r="J8" s="113" t="str">
        <f>IF(I8="","",DATEDIF(I8,Dateneingabe_2!$D$4,"y"))</f>
        <v/>
      </c>
      <c r="K8" s="114"/>
      <c r="L8" s="113"/>
      <c r="M8" s="8" t="str">
        <f t="shared" si="0"/>
        <v xml:space="preserve"> </v>
      </c>
      <c r="N8" s="8" t="str">
        <f t="shared" si="1"/>
        <v/>
      </c>
      <c r="O8" s="8" t="str">
        <f t="shared" si="2"/>
        <v/>
      </c>
      <c r="P8" s="8">
        <f t="shared" si="3"/>
        <v>0</v>
      </c>
    </row>
    <row r="9" spans="1:16" s="3" customFormat="1" ht="14.1" customHeight="1" x14ac:dyDescent="0.2">
      <c r="A9" s="17">
        <v>5</v>
      </c>
      <c r="B9" s="10"/>
      <c r="C9" s="111"/>
      <c r="D9" s="112"/>
      <c r="E9" s="112"/>
      <c r="F9" s="113"/>
      <c r="G9" s="310"/>
      <c r="H9" s="10" t="str">
        <f>IF(G9="PLZ eintragen","",IF(G9="","",VLOOKUP(G9,PLZ!$A$2:$B$2550,2,FALSE())))</f>
        <v/>
      </c>
      <c r="I9" s="115"/>
      <c r="J9" s="113" t="str">
        <f>IF(I9="","",DATEDIF(I9,Dateneingabe_2!$D$4,"y"))</f>
        <v/>
      </c>
      <c r="K9" s="114"/>
      <c r="L9" s="113"/>
      <c r="M9" s="8" t="str">
        <f t="shared" si="0"/>
        <v xml:space="preserve"> </v>
      </c>
      <c r="N9" s="8" t="str">
        <f t="shared" si="1"/>
        <v/>
      </c>
      <c r="O9" s="8" t="str">
        <f t="shared" si="2"/>
        <v/>
      </c>
      <c r="P9" s="8">
        <f t="shared" si="3"/>
        <v>0</v>
      </c>
    </row>
    <row r="10" spans="1:16" s="3" customFormat="1" ht="14.1" customHeight="1" x14ac:dyDescent="0.2">
      <c r="A10" s="17">
        <v>6</v>
      </c>
      <c r="B10" s="10"/>
      <c r="C10" s="111"/>
      <c r="D10" s="112"/>
      <c r="E10" s="112"/>
      <c r="F10" s="113"/>
      <c r="G10" s="310"/>
      <c r="H10" s="10" t="str">
        <f>IF(G10="PLZ eintragen","",IF(G10="","",VLOOKUP(G10,PLZ!$A$2:$B$2550,2,FALSE())))</f>
        <v/>
      </c>
      <c r="I10" s="115"/>
      <c r="J10" s="113" t="str">
        <f>IF(I10="","",DATEDIF(I10,Dateneingabe_2!$D$4,"y"))</f>
        <v/>
      </c>
      <c r="K10" s="114"/>
      <c r="L10" s="113"/>
      <c r="M10" s="8" t="str">
        <f t="shared" si="0"/>
        <v xml:space="preserve"> </v>
      </c>
      <c r="N10" s="8" t="str">
        <f t="shared" si="1"/>
        <v/>
      </c>
      <c r="O10" s="8" t="str">
        <f t="shared" si="2"/>
        <v/>
      </c>
      <c r="P10" s="8">
        <f t="shared" si="3"/>
        <v>0</v>
      </c>
    </row>
    <row r="11" spans="1:16" s="3" customFormat="1" ht="14.1" customHeight="1" x14ac:dyDescent="0.2">
      <c r="A11" s="17">
        <v>7</v>
      </c>
      <c r="B11" s="10"/>
      <c r="C11" s="111"/>
      <c r="D11" s="112"/>
      <c r="E11" s="112"/>
      <c r="F11" s="113"/>
      <c r="G11" s="310"/>
      <c r="H11" s="10" t="str">
        <f>IF(G11="PLZ eintragen","",IF(G11="","",VLOOKUP(G11,PLZ!$A$2:$B$2550,2,FALSE())))</f>
        <v/>
      </c>
      <c r="I11" s="115"/>
      <c r="J11" s="113" t="str">
        <f>IF(I11="","",DATEDIF(I11,Dateneingabe_2!$D$4,"y"))</f>
        <v/>
      </c>
      <c r="K11" s="114"/>
      <c r="L11" s="113"/>
      <c r="M11" s="8" t="str">
        <f t="shared" si="0"/>
        <v xml:space="preserve"> </v>
      </c>
      <c r="N11" s="8" t="str">
        <f t="shared" si="1"/>
        <v/>
      </c>
      <c r="O11" s="8" t="str">
        <f t="shared" si="2"/>
        <v/>
      </c>
      <c r="P11" s="8">
        <f t="shared" si="3"/>
        <v>0</v>
      </c>
    </row>
    <row r="12" spans="1:16" s="3" customFormat="1" ht="14.1" customHeight="1" x14ac:dyDescent="0.2">
      <c r="A12" s="17">
        <v>8</v>
      </c>
      <c r="B12" s="10"/>
      <c r="C12" s="111"/>
      <c r="D12" s="112"/>
      <c r="E12" s="112"/>
      <c r="F12" s="113"/>
      <c r="G12" s="310"/>
      <c r="H12" s="10" t="str">
        <f>IF(G12="PLZ eintragen","",IF(G12="","",VLOOKUP(G12,PLZ!$A$2:$B$2550,2,FALSE())))</f>
        <v/>
      </c>
      <c r="I12" s="115"/>
      <c r="J12" s="113" t="str">
        <f>IF(I12="","",DATEDIF(I12,Dateneingabe_2!$D$4,"y"))</f>
        <v/>
      </c>
      <c r="K12" s="114"/>
      <c r="L12" s="113"/>
      <c r="M12" s="8" t="str">
        <f t="shared" si="0"/>
        <v xml:space="preserve"> </v>
      </c>
      <c r="N12" s="8" t="str">
        <f t="shared" si="1"/>
        <v/>
      </c>
      <c r="O12" s="8" t="str">
        <f t="shared" si="2"/>
        <v/>
      </c>
      <c r="P12" s="8">
        <f t="shared" si="3"/>
        <v>0</v>
      </c>
    </row>
    <row r="13" spans="1:16" s="3" customFormat="1" ht="14.1" customHeight="1" x14ac:dyDescent="0.2">
      <c r="A13" s="17">
        <v>9</v>
      </c>
      <c r="B13" s="10"/>
      <c r="C13" s="111" t="str">
        <f>IF(D12="","","Email:")</f>
        <v/>
      </c>
      <c r="D13" s="112"/>
      <c r="E13" s="112"/>
      <c r="F13" s="113" t="str">
        <f t="shared" ref="F13:F32" si="4">IF(B13="Frau",2,IF(B13="Herr",1,IF(B13="Wählen","",IF(B13="",""))))</f>
        <v/>
      </c>
      <c r="G13" s="310" t="str">
        <f t="shared" ref="G13:G32" si="5">IF(E13="","",IF(E13="","","PLZ eintragen"))</f>
        <v/>
      </c>
      <c r="H13" s="10" t="str">
        <f>IF(G13="PLZ eintragen","",IF(G13="","",VLOOKUP(G13,PLZ!$A$2:$B$2550,2,FALSE())))</f>
        <v/>
      </c>
      <c r="I13" s="115"/>
      <c r="J13" s="113" t="str">
        <f>IF(I13="","",DATEDIF(I13,Dateneingabe_2!$D$4,"y"))</f>
        <v/>
      </c>
      <c r="K13" s="114"/>
      <c r="L13" s="113"/>
      <c r="M13" s="8" t="str">
        <f t="shared" si="0"/>
        <v xml:space="preserve"> </v>
      </c>
      <c r="N13" s="8" t="str">
        <f t="shared" si="1"/>
        <v/>
      </c>
      <c r="O13" s="8" t="str">
        <f t="shared" si="2"/>
        <v/>
      </c>
      <c r="P13" s="8">
        <f t="shared" si="3"/>
        <v>0</v>
      </c>
    </row>
    <row r="14" spans="1:16" s="3" customFormat="1" ht="14.1" customHeight="1" x14ac:dyDescent="0.2">
      <c r="A14" s="17">
        <v>10</v>
      </c>
      <c r="B14" s="10"/>
      <c r="C14" s="10"/>
      <c r="D14" s="112"/>
      <c r="E14" s="112"/>
      <c r="F14" s="113" t="str">
        <f t="shared" si="4"/>
        <v/>
      </c>
      <c r="G14" s="310" t="str">
        <f t="shared" si="5"/>
        <v/>
      </c>
      <c r="H14" s="10" t="str">
        <f>IF(G14="PLZ eintragen","",IF(G14="","",VLOOKUP(G14,PLZ!$A$2:$B$2550,2,FALSE())))</f>
        <v/>
      </c>
      <c r="I14" s="115"/>
      <c r="J14" s="113" t="str">
        <f>IF(I14="","",DATEDIF(I14,Dateneingabe_2!$D$4,"y"))</f>
        <v/>
      </c>
      <c r="K14" s="114"/>
      <c r="L14" s="113"/>
      <c r="M14" s="8" t="str">
        <f t="shared" si="0"/>
        <v xml:space="preserve"> </v>
      </c>
      <c r="N14" s="8" t="str">
        <f t="shared" si="1"/>
        <v/>
      </c>
      <c r="O14" s="8" t="str">
        <f t="shared" si="2"/>
        <v/>
      </c>
      <c r="P14" s="8">
        <f t="shared" si="3"/>
        <v>0</v>
      </c>
    </row>
    <row r="15" spans="1:16" s="3" customFormat="1" ht="14.1" customHeight="1" x14ac:dyDescent="0.2">
      <c r="A15" s="17">
        <v>11</v>
      </c>
      <c r="B15" s="10"/>
      <c r="C15" s="10"/>
      <c r="D15" s="112"/>
      <c r="E15" s="112"/>
      <c r="F15" s="113" t="str">
        <f t="shared" si="4"/>
        <v/>
      </c>
      <c r="G15" s="310" t="str">
        <f t="shared" si="5"/>
        <v/>
      </c>
      <c r="H15" s="10" t="str">
        <f>IF(G15="PLZ eintragen","",IF(G15="","",VLOOKUP(G15,PLZ!$A$2:$B$2550,2,FALSE())))</f>
        <v/>
      </c>
      <c r="I15" s="115"/>
      <c r="J15" s="113" t="str">
        <f>IF(I15="","",DATEDIF(I15,Dateneingabe_2!$D$4,"y"))</f>
        <v/>
      </c>
      <c r="K15" s="114"/>
      <c r="L15" s="113"/>
      <c r="M15" s="8" t="str">
        <f t="shared" si="0"/>
        <v xml:space="preserve"> </v>
      </c>
      <c r="N15" s="8" t="str">
        <f t="shared" si="1"/>
        <v/>
      </c>
      <c r="O15" s="8" t="str">
        <f t="shared" si="2"/>
        <v/>
      </c>
      <c r="P15" s="8">
        <f t="shared" si="3"/>
        <v>0</v>
      </c>
    </row>
    <row r="16" spans="1:16" s="3" customFormat="1" ht="14.1" customHeight="1" x14ac:dyDescent="0.2">
      <c r="A16" s="19">
        <v>12</v>
      </c>
      <c r="B16" s="116"/>
      <c r="C16" s="116"/>
      <c r="D16" s="278"/>
      <c r="E16" s="278"/>
      <c r="F16" s="117" t="str">
        <f t="shared" si="4"/>
        <v/>
      </c>
      <c r="G16" s="311" t="str">
        <f t="shared" si="5"/>
        <v/>
      </c>
      <c r="H16" s="116" t="str">
        <f>IF(G16="PLZ eintragen","",IF(G16="","",VLOOKUP(G16,PLZ!$A$2:$B$2550,2,FALSE())))</f>
        <v/>
      </c>
      <c r="I16" s="181"/>
      <c r="J16" s="117" t="str">
        <f>IF(I16="","",DATEDIF(I16,Dateneingabe_2!$D$4,"y"))</f>
        <v/>
      </c>
      <c r="K16" s="118"/>
      <c r="L16" s="113"/>
      <c r="M16" s="8" t="str">
        <f t="shared" si="0"/>
        <v xml:space="preserve"> </v>
      </c>
      <c r="N16" s="8" t="str">
        <f t="shared" si="1"/>
        <v/>
      </c>
      <c r="O16" s="8" t="str">
        <f t="shared" si="2"/>
        <v/>
      </c>
      <c r="P16" s="8">
        <f t="shared" si="3"/>
        <v>0</v>
      </c>
    </row>
    <row r="17" spans="1:16" s="3" customFormat="1" ht="14.1" hidden="1" customHeight="1" x14ac:dyDescent="0.2">
      <c r="A17" s="17">
        <v>13</v>
      </c>
      <c r="B17" s="10"/>
      <c r="C17" s="10"/>
      <c r="D17" s="112"/>
      <c r="E17" s="112"/>
      <c r="F17" s="113" t="str">
        <f t="shared" si="4"/>
        <v/>
      </c>
      <c r="G17" s="112" t="str">
        <f t="shared" si="5"/>
        <v/>
      </c>
      <c r="H17" s="10" t="str">
        <f>IF(G17="PLZ eintragen","",IF(G17="","",VLOOKUP(G17,PLZ!$A$2:$B$2550,2,FALSE())))</f>
        <v/>
      </c>
      <c r="I17" s="115"/>
      <c r="J17" s="113" t="str">
        <f>IF(I17="","",DATEDIF(I17,Dateneingabe_2!$D$4,"y"))</f>
        <v/>
      </c>
      <c r="K17" s="114"/>
      <c r="L17" s="113"/>
      <c r="M17" s="8" t="str">
        <f t="shared" si="0"/>
        <v xml:space="preserve"> </v>
      </c>
      <c r="N17" s="8" t="str">
        <f t="shared" si="1"/>
        <v/>
      </c>
      <c r="O17" s="8" t="str">
        <f t="shared" si="2"/>
        <v/>
      </c>
      <c r="P17" s="8">
        <f t="shared" si="3"/>
        <v>0</v>
      </c>
    </row>
    <row r="18" spans="1:16" s="3" customFormat="1" ht="14.1" hidden="1" customHeight="1" x14ac:dyDescent="0.2">
      <c r="A18" s="17">
        <v>14</v>
      </c>
      <c r="B18" s="10"/>
      <c r="C18" s="10"/>
      <c r="D18" s="112"/>
      <c r="E18" s="112"/>
      <c r="F18" s="113" t="str">
        <f t="shared" si="4"/>
        <v/>
      </c>
      <c r="G18" s="112" t="str">
        <f t="shared" si="5"/>
        <v/>
      </c>
      <c r="H18" s="10" t="str">
        <f>IF(G18="PLZ eintragen","",IF(G18="","",VLOOKUP(G18,PLZ!$A$2:$B$2550,2,FALSE())))</f>
        <v/>
      </c>
      <c r="I18" s="115"/>
      <c r="J18" s="113" t="str">
        <f>IF(I18="","",DATEDIF(I18,Dateneingabe_2!$D$4,"y"))</f>
        <v/>
      </c>
      <c r="K18" s="114"/>
      <c r="L18" s="113"/>
      <c r="M18" s="8" t="str">
        <f t="shared" si="0"/>
        <v xml:space="preserve"> </v>
      </c>
      <c r="N18" s="8" t="str">
        <f t="shared" si="1"/>
        <v/>
      </c>
      <c r="O18" s="8" t="str">
        <f t="shared" si="2"/>
        <v/>
      </c>
      <c r="P18" s="8">
        <f t="shared" si="3"/>
        <v>0</v>
      </c>
    </row>
    <row r="19" spans="1:16" s="3" customFormat="1" ht="14.1" hidden="1" customHeight="1" x14ac:dyDescent="0.2">
      <c r="A19" s="17">
        <v>15</v>
      </c>
      <c r="B19" s="10"/>
      <c r="C19" s="10"/>
      <c r="D19" s="112"/>
      <c r="E19" s="112"/>
      <c r="F19" s="113" t="str">
        <f t="shared" si="4"/>
        <v/>
      </c>
      <c r="G19" s="112" t="str">
        <f t="shared" si="5"/>
        <v/>
      </c>
      <c r="H19" s="10" t="str">
        <f>IF(G19="PLZ eintragen","",IF(G19="","",VLOOKUP(G19,PLZ!$A$2:$B$2550,2,FALSE())))</f>
        <v/>
      </c>
      <c r="I19" s="115"/>
      <c r="J19" s="113" t="str">
        <f>IF(I19="","",DATEDIF(I19,Dateneingabe_2!$D$4,"y"))</f>
        <v/>
      </c>
      <c r="K19" s="114"/>
      <c r="L19" s="113"/>
      <c r="M19" s="8" t="str">
        <f t="shared" si="0"/>
        <v xml:space="preserve"> </v>
      </c>
      <c r="N19" s="8" t="str">
        <f t="shared" si="1"/>
        <v/>
      </c>
      <c r="O19" s="8" t="str">
        <f t="shared" si="2"/>
        <v/>
      </c>
      <c r="P19" s="8">
        <f t="shared" si="3"/>
        <v>0</v>
      </c>
    </row>
    <row r="20" spans="1:16" s="3" customFormat="1" ht="14.1" hidden="1" customHeight="1" x14ac:dyDescent="0.2">
      <c r="A20" s="17">
        <v>16</v>
      </c>
      <c r="B20" s="10"/>
      <c r="D20" s="112"/>
      <c r="E20" s="112"/>
      <c r="F20" s="113" t="str">
        <f t="shared" si="4"/>
        <v/>
      </c>
      <c r="G20" s="112" t="str">
        <f t="shared" si="5"/>
        <v/>
      </c>
      <c r="H20" s="10" t="str">
        <f>IF(G20="PLZ eintragen","",IF(G20="","",VLOOKUP(G20,PLZ!$A$2:$B$2550,2,FALSE())))</f>
        <v/>
      </c>
      <c r="I20" s="115"/>
      <c r="J20" s="113" t="str">
        <f>IF(I20="","",DATEDIF(I20,Dateneingabe_2!$D$4,"y"))</f>
        <v/>
      </c>
      <c r="K20" s="114"/>
      <c r="L20" s="113"/>
      <c r="M20" s="8" t="str">
        <f t="shared" ref="M20:M32" si="6">CONCATENATE(E20&amp;" "&amp;D20)</f>
        <v xml:space="preserve"> </v>
      </c>
      <c r="N20" s="8" t="str">
        <f t="shared" ref="N20:N32" si="7">IF(B20="Herr",2,IF(B20="Frau",1,IF(B20="Divers",3,"")))</f>
        <v/>
      </c>
      <c r="O20" s="8" t="str">
        <f t="shared" ref="O20:O32" si="8">J20</f>
        <v/>
      </c>
      <c r="P20" s="8">
        <f t="shared" ref="P20:P32" si="9">K20</f>
        <v>0</v>
      </c>
    </row>
    <row r="21" spans="1:16" s="3" customFormat="1" ht="14.1" hidden="1" customHeight="1" x14ac:dyDescent="0.2">
      <c r="A21" s="17">
        <v>17</v>
      </c>
      <c r="B21" s="10"/>
      <c r="D21" s="112"/>
      <c r="E21" s="112"/>
      <c r="F21" s="113" t="str">
        <f t="shared" si="4"/>
        <v/>
      </c>
      <c r="G21" s="112" t="str">
        <f t="shared" si="5"/>
        <v/>
      </c>
      <c r="H21" s="10" t="str">
        <f>IF(G21="PLZ eintragen","",IF(G21="","",VLOOKUP(G21,PLZ!$A$2:$B$2550,2,FALSE())))</f>
        <v/>
      </c>
      <c r="I21" s="115"/>
      <c r="J21" s="113" t="str">
        <f>IF(I21="","",DATEDIF(I21,Dateneingabe_2!$D$4,"y"))</f>
        <v/>
      </c>
      <c r="K21" s="114"/>
      <c r="L21" s="113"/>
      <c r="M21" s="8" t="str">
        <f t="shared" si="6"/>
        <v xml:space="preserve"> </v>
      </c>
      <c r="N21" s="8" t="str">
        <f t="shared" si="7"/>
        <v/>
      </c>
      <c r="O21" s="8" t="str">
        <f t="shared" si="8"/>
        <v/>
      </c>
      <c r="P21" s="8">
        <f t="shared" si="9"/>
        <v>0</v>
      </c>
    </row>
    <row r="22" spans="1:16" s="3" customFormat="1" ht="14.1" hidden="1" customHeight="1" x14ac:dyDescent="0.2">
      <c r="A22" s="17">
        <v>18</v>
      </c>
      <c r="B22" s="10"/>
      <c r="D22" s="112"/>
      <c r="E22" s="112"/>
      <c r="F22" s="113" t="str">
        <f t="shared" si="4"/>
        <v/>
      </c>
      <c r="G22" s="112" t="str">
        <f t="shared" si="5"/>
        <v/>
      </c>
      <c r="H22" s="10" t="str">
        <f>IF(G22="PLZ eintragen","",IF(G22="","",VLOOKUP(G22,PLZ!$A$2:$B$2550,2,FALSE())))</f>
        <v/>
      </c>
      <c r="I22" s="115"/>
      <c r="J22" s="113" t="str">
        <f>IF(I22="","",DATEDIF(I22,Dateneingabe_2!$D$4,"y"))</f>
        <v/>
      </c>
      <c r="K22" s="114"/>
      <c r="L22" s="113"/>
      <c r="M22" s="8" t="str">
        <f t="shared" si="6"/>
        <v xml:space="preserve"> </v>
      </c>
      <c r="N22" s="8" t="str">
        <f t="shared" si="7"/>
        <v/>
      </c>
      <c r="O22" s="8" t="str">
        <f t="shared" si="8"/>
        <v/>
      </c>
      <c r="P22" s="8">
        <f t="shared" si="9"/>
        <v>0</v>
      </c>
    </row>
    <row r="23" spans="1:16" s="3" customFormat="1" ht="14.1" hidden="1" customHeight="1" x14ac:dyDescent="0.2">
      <c r="A23" s="17">
        <v>19</v>
      </c>
      <c r="B23" s="10"/>
      <c r="D23" s="112"/>
      <c r="E23" s="112"/>
      <c r="F23" s="113" t="str">
        <f t="shared" si="4"/>
        <v/>
      </c>
      <c r="G23" s="112" t="str">
        <f t="shared" si="5"/>
        <v/>
      </c>
      <c r="H23" s="10" t="str">
        <f>IF(G23="PLZ eintragen","",IF(G23="","",VLOOKUP(G23,PLZ!$A$2:$B$2550,2,FALSE())))</f>
        <v/>
      </c>
      <c r="I23" s="115"/>
      <c r="J23" s="113" t="str">
        <f>IF(I23="","",DATEDIF(I23,Dateneingabe_2!$D$4,"y"))</f>
        <v/>
      </c>
      <c r="K23" s="114"/>
      <c r="L23" s="113"/>
      <c r="M23" s="8" t="str">
        <f t="shared" si="6"/>
        <v xml:space="preserve"> </v>
      </c>
      <c r="N23" s="8" t="str">
        <f t="shared" si="7"/>
        <v/>
      </c>
      <c r="O23" s="8" t="str">
        <f t="shared" si="8"/>
        <v/>
      </c>
      <c r="P23" s="8">
        <f t="shared" si="9"/>
        <v>0</v>
      </c>
    </row>
    <row r="24" spans="1:16" s="3" customFormat="1" ht="14.1" hidden="1" customHeight="1" x14ac:dyDescent="0.2">
      <c r="A24" s="17">
        <v>20</v>
      </c>
      <c r="B24" s="10"/>
      <c r="D24" s="112"/>
      <c r="E24" s="112"/>
      <c r="F24" s="113" t="str">
        <f t="shared" si="4"/>
        <v/>
      </c>
      <c r="G24" s="112" t="str">
        <f t="shared" si="5"/>
        <v/>
      </c>
      <c r="H24" s="10" t="str">
        <f>IF(G24="PLZ eintragen","",IF(G24="","",VLOOKUP(G24,PLZ!$A$2:$B$2550,2,FALSE())))</f>
        <v/>
      </c>
      <c r="I24" s="115"/>
      <c r="J24" s="113" t="str">
        <f>IF(I24="","",DATEDIF(I24,Dateneingabe_2!$D$4,"y"))</f>
        <v/>
      </c>
      <c r="K24" s="114"/>
      <c r="L24" s="113"/>
      <c r="M24" s="8" t="str">
        <f t="shared" si="6"/>
        <v xml:space="preserve"> </v>
      </c>
      <c r="N24" s="8" t="str">
        <f t="shared" si="7"/>
        <v/>
      </c>
      <c r="O24" s="8" t="str">
        <f t="shared" si="8"/>
        <v/>
      </c>
      <c r="P24" s="8">
        <f t="shared" si="9"/>
        <v>0</v>
      </c>
    </row>
    <row r="25" spans="1:16" s="3" customFormat="1" ht="14.1" hidden="1" customHeight="1" x14ac:dyDescent="0.2">
      <c r="A25" s="17">
        <v>21</v>
      </c>
      <c r="B25" s="10"/>
      <c r="D25" s="112"/>
      <c r="E25" s="112"/>
      <c r="F25" s="113" t="str">
        <f t="shared" si="4"/>
        <v/>
      </c>
      <c r="G25" s="112" t="str">
        <f t="shared" si="5"/>
        <v/>
      </c>
      <c r="H25" s="10" t="str">
        <f>IF(G25="PLZ eintragen","",IF(G25="","",VLOOKUP(G25,PLZ!$A$2:$B$2550,2,FALSE())))</f>
        <v/>
      </c>
      <c r="I25" s="115"/>
      <c r="J25" s="113" t="str">
        <f>IF(I25="","",DATEDIF(I25,Dateneingabe_2!$D$4,"y"))</f>
        <v/>
      </c>
      <c r="K25" s="114"/>
      <c r="L25" s="113"/>
      <c r="M25" s="8" t="str">
        <f t="shared" si="6"/>
        <v xml:space="preserve"> </v>
      </c>
      <c r="N25" s="8" t="str">
        <f t="shared" si="7"/>
        <v/>
      </c>
      <c r="O25" s="8" t="str">
        <f t="shared" si="8"/>
        <v/>
      </c>
      <c r="P25" s="8">
        <f t="shared" si="9"/>
        <v>0</v>
      </c>
    </row>
    <row r="26" spans="1:16" s="3" customFormat="1" ht="14.1" hidden="1" customHeight="1" x14ac:dyDescent="0.2">
      <c r="A26" s="17">
        <v>22</v>
      </c>
      <c r="B26" s="10"/>
      <c r="D26" s="112"/>
      <c r="E26" s="112"/>
      <c r="F26" s="113" t="str">
        <f t="shared" si="4"/>
        <v/>
      </c>
      <c r="G26" s="112" t="str">
        <f t="shared" si="5"/>
        <v/>
      </c>
      <c r="H26" s="10" t="str">
        <f>IF(G26="PLZ eintragen","",IF(G26="","",VLOOKUP(G26,PLZ!$A$2:$B$2550,2,FALSE())))</f>
        <v/>
      </c>
      <c r="I26" s="115"/>
      <c r="J26" s="113" t="str">
        <f>IF(I26="","",DATEDIF(I26,Dateneingabe_2!$D$4,"y"))</f>
        <v/>
      </c>
      <c r="K26" s="114"/>
      <c r="L26" s="113"/>
      <c r="M26" s="8" t="str">
        <f t="shared" si="6"/>
        <v xml:space="preserve"> </v>
      </c>
      <c r="N26" s="8" t="str">
        <f t="shared" si="7"/>
        <v/>
      </c>
      <c r="O26" s="8" t="str">
        <f t="shared" si="8"/>
        <v/>
      </c>
      <c r="P26" s="8">
        <f t="shared" si="9"/>
        <v>0</v>
      </c>
    </row>
    <row r="27" spans="1:16" s="3" customFormat="1" ht="14.1" hidden="1" customHeight="1" x14ac:dyDescent="0.2">
      <c r="A27" s="17">
        <v>23</v>
      </c>
      <c r="B27" s="10"/>
      <c r="D27" s="112"/>
      <c r="E27" s="112"/>
      <c r="F27" s="113" t="str">
        <f t="shared" si="4"/>
        <v/>
      </c>
      <c r="G27" s="112" t="str">
        <f t="shared" si="5"/>
        <v/>
      </c>
      <c r="H27" s="10" t="str">
        <f>IF(G27="PLZ eintragen","",IF(G27="","",VLOOKUP(G27,PLZ!$A$2:$B$2550,2,FALSE())))</f>
        <v/>
      </c>
      <c r="I27" s="115"/>
      <c r="J27" s="113" t="str">
        <f>IF(I27="","",DATEDIF(I27,Dateneingabe_2!$D$4,"y"))</f>
        <v/>
      </c>
      <c r="K27" s="114"/>
      <c r="L27" s="113"/>
      <c r="M27" s="8" t="str">
        <f t="shared" si="6"/>
        <v xml:space="preserve"> </v>
      </c>
      <c r="N27" s="8" t="str">
        <f t="shared" si="7"/>
        <v/>
      </c>
      <c r="O27" s="8" t="str">
        <f t="shared" si="8"/>
        <v/>
      </c>
      <c r="P27" s="8">
        <f t="shared" si="9"/>
        <v>0</v>
      </c>
    </row>
    <row r="28" spans="1:16" s="3" customFormat="1" ht="14.1" hidden="1" customHeight="1" x14ac:dyDescent="0.2">
      <c r="A28" s="17">
        <v>24</v>
      </c>
      <c r="B28" s="10"/>
      <c r="D28" s="112"/>
      <c r="E28" s="112"/>
      <c r="F28" s="113" t="str">
        <f t="shared" si="4"/>
        <v/>
      </c>
      <c r="G28" s="112" t="str">
        <f t="shared" si="5"/>
        <v/>
      </c>
      <c r="H28" s="10" t="str">
        <f>IF(G28="PLZ eintragen","",IF(G28="","",VLOOKUP(G28,PLZ!$A$2:$B$2550,2,FALSE())))</f>
        <v/>
      </c>
      <c r="I28" s="115"/>
      <c r="J28" s="113" t="str">
        <f>IF(I28="","",DATEDIF(I28,Dateneingabe_2!$D$4,"y"))</f>
        <v/>
      </c>
      <c r="K28" s="114"/>
      <c r="L28" s="113"/>
      <c r="M28" s="8" t="str">
        <f t="shared" si="6"/>
        <v xml:space="preserve"> </v>
      </c>
      <c r="N28" s="8" t="str">
        <f t="shared" si="7"/>
        <v/>
      </c>
      <c r="O28" s="8" t="str">
        <f t="shared" si="8"/>
        <v/>
      </c>
      <c r="P28" s="8">
        <f t="shared" si="9"/>
        <v>0</v>
      </c>
    </row>
    <row r="29" spans="1:16" s="3" customFormat="1" ht="14.1" hidden="1" customHeight="1" x14ac:dyDescent="0.2">
      <c r="A29" s="17">
        <v>25</v>
      </c>
      <c r="B29" s="10"/>
      <c r="D29" s="112"/>
      <c r="E29" s="112"/>
      <c r="F29" s="113" t="str">
        <f t="shared" si="4"/>
        <v/>
      </c>
      <c r="G29" s="112" t="str">
        <f t="shared" si="5"/>
        <v/>
      </c>
      <c r="H29" s="10" t="str">
        <f>IF(G29="PLZ eintragen","",IF(G29="","",VLOOKUP(G29,PLZ!$A$2:$B$2550,2,FALSE())))</f>
        <v/>
      </c>
      <c r="I29" s="115"/>
      <c r="J29" s="113" t="str">
        <f>IF(I29="","",DATEDIF(I29,Dateneingabe_2!$D$4,"y"))</f>
        <v/>
      </c>
      <c r="K29" s="114"/>
      <c r="L29" s="113"/>
      <c r="M29" s="8" t="str">
        <f t="shared" si="6"/>
        <v xml:space="preserve"> </v>
      </c>
      <c r="N29" s="8" t="str">
        <f t="shared" si="7"/>
        <v/>
      </c>
      <c r="O29" s="8" t="str">
        <f t="shared" si="8"/>
        <v/>
      </c>
      <c r="P29" s="8">
        <f t="shared" si="9"/>
        <v>0</v>
      </c>
    </row>
    <row r="30" spans="1:16" s="3" customFormat="1" ht="14.1" hidden="1" customHeight="1" x14ac:dyDescent="0.2">
      <c r="A30" s="17">
        <v>26</v>
      </c>
      <c r="B30" s="10"/>
      <c r="D30" s="112"/>
      <c r="E30" s="112"/>
      <c r="F30" s="113" t="str">
        <f t="shared" si="4"/>
        <v/>
      </c>
      <c r="G30" s="112" t="str">
        <f t="shared" si="5"/>
        <v/>
      </c>
      <c r="H30" s="10" t="str">
        <f>IF(G30="PLZ eintragen","",IF(G30="","",VLOOKUP(G30,PLZ!$A$2:$B$2550,2,FALSE())))</f>
        <v/>
      </c>
      <c r="I30" s="115"/>
      <c r="J30" s="113" t="str">
        <f>IF(I30="","",DATEDIF(I30,Dateneingabe_2!$D$4,"y"))</f>
        <v/>
      </c>
      <c r="K30" s="114"/>
      <c r="L30" s="113"/>
      <c r="M30" s="8" t="str">
        <f t="shared" si="6"/>
        <v xml:space="preserve"> </v>
      </c>
      <c r="N30" s="8" t="str">
        <f t="shared" si="7"/>
        <v/>
      </c>
      <c r="O30" s="8" t="str">
        <f t="shared" si="8"/>
        <v/>
      </c>
      <c r="P30" s="8">
        <f t="shared" si="9"/>
        <v>0</v>
      </c>
    </row>
    <row r="31" spans="1:16" s="3" customFormat="1" ht="14.1" hidden="1" customHeight="1" x14ac:dyDescent="0.2">
      <c r="A31" s="17">
        <v>27</v>
      </c>
      <c r="B31" s="10"/>
      <c r="D31" s="112"/>
      <c r="E31" s="112"/>
      <c r="F31" s="113" t="str">
        <f t="shared" si="4"/>
        <v/>
      </c>
      <c r="G31" s="112" t="str">
        <f t="shared" si="5"/>
        <v/>
      </c>
      <c r="H31" s="10" t="str">
        <f>IF(G31="PLZ eintragen","",IF(G31="","",VLOOKUP(G31,PLZ!$A$2:$B$2550,2,FALSE())))</f>
        <v/>
      </c>
      <c r="I31" s="115"/>
      <c r="J31" s="113" t="str">
        <f>IF(I31="","",DATEDIF(I31,Dateneingabe_2!$D$4,"y"))</f>
        <v/>
      </c>
      <c r="K31" s="114"/>
      <c r="L31" s="113"/>
      <c r="M31" s="8" t="str">
        <f t="shared" si="6"/>
        <v xml:space="preserve"> </v>
      </c>
      <c r="N31" s="8" t="str">
        <f t="shared" si="7"/>
        <v/>
      </c>
      <c r="O31" s="8" t="str">
        <f t="shared" si="8"/>
        <v/>
      </c>
      <c r="P31" s="8">
        <f t="shared" si="9"/>
        <v>0</v>
      </c>
    </row>
    <row r="32" spans="1:16" s="3" customFormat="1" ht="14.1" hidden="1" customHeight="1" x14ac:dyDescent="0.2">
      <c r="A32" s="19">
        <v>28</v>
      </c>
      <c r="B32" s="116"/>
      <c r="C32" s="152"/>
      <c r="D32" s="278"/>
      <c r="E32" s="278"/>
      <c r="F32" s="117" t="str">
        <f t="shared" si="4"/>
        <v/>
      </c>
      <c r="G32" s="278" t="str">
        <f t="shared" si="5"/>
        <v/>
      </c>
      <c r="H32" s="116" t="str">
        <f>IF(G32="PLZ eintragen","",IF(G32="","",VLOOKUP(G32,PLZ!$A$2:$B$2550,2,FALSE())))</f>
        <v/>
      </c>
      <c r="I32" s="181"/>
      <c r="J32" s="117" t="str">
        <f>IF(I32="","",DATEDIF(I32,Dateneingabe_2!$D$4,"y"))</f>
        <v/>
      </c>
      <c r="K32" s="118"/>
      <c r="L32" s="117"/>
      <c r="M32" s="235" t="str">
        <f t="shared" si="6"/>
        <v xml:space="preserve"> </v>
      </c>
      <c r="N32" s="8" t="str">
        <f t="shared" si="7"/>
        <v/>
      </c>
      <c r="O32" s="8" t="str">
        <f t="shared" si="8"/>
        <v/>
      </c>
      <c r="P32" s="8">
        <f t="shared" si="9"/>
        <v>0</v>
      </c>
    </row>
    <row r="33" spans="1:12" s="3" customFormat="1" ht="9.75" customHeight="1" x14ac:dyDescent="0.2">
      <c r="A33" s="8"/>
      <c r="D33" s="18"/>
      <c r="E33" s="18"/>
      <c r="G33" s="8"/>
      <c r="I33" s="115"/>
      <c r="J33" s="8"/>
      <c r="K33" s="8"/>
      <c r="L33" s="8"/>
    </row>
    <row r="34" spans="1:12" s="3" customFormat="1" ht="15" hidden="1" customHeight="1" x14ac:dyDescent="0.2">
      <c r="A34" s="8"/>
      <c r="D34" s="18"/>
      <c r="E34" s="18"/>
      <c r="G34" s="8"/>
      <c r="I34" s="115">
        <v>28126</v>
      </c>
      <c r="J34" s="8"/>
      <c r="K34" s="8"/>
      <c r="L34" s="8"/>
    </row>
    <row r="35" spans="1:12" ht="12.6" x14ac:dyDescent="0.2">
      <c r="A35" s="8"/>
      <c r="K35" s="21" t="s">
        <v>2462</v>
      </c>
      <c r="L35" s="246"/>
    </row>
    <row r="36" spans="1:12" ht="12.6" x14ac:dyDescent="0.2">
      <c r="A36" s="8"/>
      <c r="K36" s="108" t="s">
        <v>2792</v>
      </c>
      <c r="L36" s="108"/>
    </row>
    <row r="37" spans="1:12" ht="12.6" x14ac:dyDescent="0.2">
      <c r="K37" s="109" t="s">
        <v>2793</v>
      </c>
      <c r="L37" s="109"/>
    </row>
    <row r="38" spans="1:12" ht="12.6" x14ac:dyDescent="0.2">
      <c r="K38" s="109" t="s">
        <v>2789</v>
      </c>
      <c r="L38" s="109"/>
    </row>
    <row r="39" spans="1:12" ht="12.6" x14ac:dyDescent="0.2">
      <c r="K39" s="109" t="s">
        <v>2790</v>
      </c>
      <c r="L39" s="109"/>
    </row>
    <row r="40" spans="1:12" ht="12.6" x14ac:dyDescent="0.2">
      <c r="K40" s="109" t="s">
        <v>2791</v>
      </c>
      <c r="L40" s="109"/>
    </row>
    <row r="41" spans="1:12" ht="12.75" customHeight="1" x14ac:dyDescent="0.2"/>
  </sheetData>
  <sheetProtection algorithmName="SHA-512" hashValue="i7grXk84UuikglfYMvrnz45piiJo6Ks6wxAIh7LwXDbQRY9/N5AeYvobkTJXEY61tlp+cre9gy+XH4yLPicrMw==" saltValue="9MhhDSyfXagJ8x2zw4/UBQ==" spinCount="100000" sheet="1" selectLockedCells="1"/>
  <pageMargins left="0.70866141732283472" right="0.31496062992125984" top="0.59055118110236227" bottom="0.39370078740157483" header="0.31496062992125984" footer="0.31496062992125984"/>
  <pageSetup paperSize="9"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1000000}">
          <x14:formula1>
            <xm:f>Grunddaten!$J$1:$J$6</xm:f>
          </x14:formula1>
          <xm:sqref>K5:L32</xm:sqref>
        </x14:dataValidation>
        <x14:dataValidation type="list" allowBlank="1" showInputMessage="1" showErrorMessage="1" xr:uid="{B2BDDBC4-7878-4F38-B45F-997713A1E91A}">
          <x14:formula1>
            <xm:f>Grunddaten!$E$1:$E$4</xm:f>
          </x14:formula1>
          <xm:sqref>B5:B32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013DE-2BD0-4C43-ACC6-71EEF527D7BF}">
  <sheetPr codeName="Tabelle9">
    <tabColor rgb="FF00CC00"/>
    <pageSetUpPr fitToPage="1"/>
  </sheetPr>
  <dimension ref="A1:AJ254"/>
  <sheetViews>
    <sheetView zoomScaleNormal="100" workbookViewId="0">
      <selection activeCell="B5" sqref="B5"/>
    </sheetView>
  </sheetViews>
  <sheetFormatPr baseColWidth="10" defaultColWidth="0" defaultRowHeight="12.6" zeroHeight="1" x14ac:dyDescent="0.2"/>
  <cols>
    <col min="1" max="1" width="4.36328125" customWidth="1"/>
    <col min="2" max="2" width="7" customWidth="1"/>
    <col min="3" max="3" width="13.08984375" customWidth="1"/>
    <col min="4" max="4" width="17.90625" customWidth="1"/>
    <col min="5" max="5" width="7.453125" customWidth="1"/>
    <col min="6" max="6" width="16" customWidth="1"/>
    <col min="7" max="7" width="11" customWidth="1"/>
    <col min="8" max="8" width="7" customWidth="1"/>
    <col min="9" max="9" width="12.08984375" customWidth="1"/>
    <col min="10" max="10" width="13.6328125" customWidth="1"/>
    <col min="11" max="11" width="2" customWidth="1"/>
    <col min="12" max="12" width="9.36328125" hidden="1" customWidth="1"/>
    <col min="13" max="13" width="11" hidden="1" customWidth="1"/>
    <col min="14" max="18" width="5.36328125" hidden="1" customWidth="1"/>
    <col min="19" max="21" width="3" hidden="1" customWidth="1"/>
    <col min="22" max="16384" width="11" hidden="1"/>
  </cols>
  <sheetData>
    <row r="1" spans="1:36" x14ac:dyDescent="0.2">
      <c r="A1" s="265" t="s">
        <v>2464</v>
      </c>
      <c r="B1" s="245"/>
      <c r="C1" s="245"/>
      <c r="D1" s="245"/>
      <c r="E1" s="245"/>
      <c r="F1" s="245"/>
      <c r="G1" s="245"/>
      <c r="H1" s="234"/>
      <c r="I1" s="245"/>
      <c r="J1" s="245"/>
      <c r="K1" s="245"/>
      <c r="L1" s="245"/>
      <c r="M1" s="3"/>
      <c r="N1" s="8"/>
      <c r="O1" s="8"/>
      <c r="P1" s="8"/>
      <c r="Q1" s="8"/>
      <c r="R1" s="8"/>
      <c r="S1" s="3"/>
      <c r="T1" s="3"/>
      <c r="U1" s="3"/>
      <c r="V1" s="3"/>
      <c r="W1" s="3"/>
    </row>
    <row r="2" spans="1:36" x14ac:dyDescent="0.2">
      <c r="A2" s="234"/>
      <c r="B2" s="245"/>
      <c r="C2" s="245"/>
      <c r="D2" s="245"/>
      <c r="E2" s="304">
        <f>COUNTIFS(E5:E64,"PLZ eintragen",I5:I64,"teilgenommen")</f>
        <v>0</v>
      </c>
      <c r="F2" s="245"/>
      <c r="G2" s="245"/>
      <c r="H2" s="234"/>
      <c r="I2" s="245"/>
      <c r="J2" s="245"/>
      <c r="K2" s="245"/>
      <c r="L2" s="245"/>
      <c r="M2" s="3"/>
      <c r="N2" s="8"/>
      <c r="O2" s="8"/>
      <c r="P2" s="8"/>
      <c r="Q2" s="8"/>
      <c r="R2" s="8"/>
      <c r="S2" s="3"/>
      <c r="T2" s="3"/>
      <c r="U2" s="3"/>
      <c r="V2" s="3"/>
      <c r="W2" s="3"/>
    </row>
    <row r="3" spans="1:36" x14ac:dyDescent="0.2">
      <c r="A3" s="245" t="s">
        <v>3978</v>
      </c>
      <c r="B3" s="245"/>
      <c r="C3" s="245"/>
      <c r="D3" s="245"/>
      <c r="E3" s="245"/>
      <c r="F3" s="245"/>
      <c r="G3" s="245"/>
      <c r="H3" s="234"/>
      <c r="I3" s="245"/>
      <c r="J3" s="245"/>
      <c r="K3" s="245"/>
      <c r="L3" s="245"/>
      <c r="M3" s="3"/>
      <c r="N3" s="8"/>
      <c r="O3" s="8"/>
      <c r="P3" s="8"/>
      <c r="Q3" s="8"/>
      <c r="R3" s="8"/>
      <c r="S3" s="3"/>
      <c r="T3" s="3"/>
      <c r="U3" s="3"/>
      <c r="V3" s="3"/>
      <c r="W3" s="3"/>
    </row>
    <row r="4" spans="1:36" ht="38.25" customHeight="1" x14ac:dyDescent="0.2">
      <c r="A4" s="23" t="s">
        <v>2448</v>
      </c>
      <c r="B4" s="277" t="s">
        <v>3957</v>
      </c>
      <c r="C4" s="12" t="s">
        <v>2450</v>
      </c>
      <c r="D4" s="12" t="s">
        <v>2451</v>
      </c>
      <c r="E4" s="12" t="s">
        <v>94</v>
      </c>
      <c r="F4" s="12" t="s">
        <v>2366</v>
      </c>
      <c r="G4" s="15" t="s">
        <v>3977</v>
      </c>
      <c r="H4" s="13" t="s">
        <v>2453</v>
      </c>
      <c r="I4" s="12" t="s">
        <v>3005</v>
      </c>
      <c r="J4" s="22" t="s">
        <v>3966</v>
      </c>
      <c r="K4" s="245"/>
      <c r="L4" s="245"/>
      <c r="M4" s="3"/>
      <c r="N4" s="8" t="s">
        <v>2838</v>
      </c>
      <c r="O4" s="8" t="s">
        <v>2840</v>
      </c>
      <c r="P4" s="8" t="s">
        <v>2839</v>
      </c>
      <c r="Q4" s="8" t="s">
        <v>2788</v>
      </c>
      <c r="R4" s="8" t="s">
        <v>2479</v>
      </c>
      <c r="S4" s="3"/>
      <c r="T4" s="3"/>
      <c r="U4" s="3"/>
      <c r="V4" s="3"/>
      <c r="W4" s="3"/>
    </row>
    <row r="5" spans="1:36" x14ac:dyDescent="0.2">
      <c r="A5" s="236">
        <v>1</v>
      </c>
      <c r="B5" s="291" t="s">
        <v>2613</v>
      </c>
      <c r="C5" s="291"/>
      <c r="D5" s="291"/>
      <c r="E5" s="336"/>
      <c r="F5" s="291" t="str">
        <f>IF(E5="PLZ eintragen","",IF(E5="","",VLOOKUP(E5,PLZ!$A$2:$B$2550,2,FALSE())))</f>
        <v/>
      </c>
      <c r="G5" s="337"/>
      <c r="H5" s="333" t="str">
        <f>IF(G5="","",DATEDIF(G5,Dateneingabe_2!$D$4,"y"))</f>
        <v/>
      </c>
      <c r="I5" s="338" t="s">
        <v>3006</v>
      </c>
      <c r="J5" s="320"/>
      <c r="K5" s="328"/>
      <c r="L5" s="245" t="str">
        <f t="shared" ref="L5:L68" si="0">CONCATENATE(D5&amp;" "&amp;C5)</f>
        <v xml:space="preserve"> </v>
      </c>
      <c r="M5" s="3" t="str">
        <f>IF(B5="Frau",1,IF(B5="Herr",2,IF(B5="Divers",3,IF(B5="","",IF(B5="Wählen","","")))))</f>
        <v/>
      </c>
      <c r="N5" s="8" t="str">
        <f>IF(H5&lt;10,"x","")</f>
        <v/>
      </c>
      <c r="O5" s="8" t="str">
        <f>IF(AND(H5&gt;9,H5&lt;14),"x","")</f>
        <v/>
      </c>
      <c r="P5" s="8" t="str">
        <f>IF(AND(H5&gt;13,H5&lt;18),"x","")</f>
        <v/>
      </c>
      <c r="Q5" s="8" t="str">
        <f>IF(AND(H5&gt;17,H5&lt;27),"x","")</f>
        <v/>
      </c>
      <c r="R5" s="8" t="str">
        <f>IF(H5="","",IF(H5&gt;27,"x",""))</f>
        <v/>
      </c>
      <c r="S5" s="3"/>
      <c r="T5" s="3"/>
      <c r="U5" s="3"/>
      <c r="V5" s="3" t="b">
        <f>IF($I5="teilgenommen",B5,IF($I5="abgesagt","",IF($I5="nicht gekommen",B5,IF($I5="",""))))</f>
        <v>0</v>
      </c>
      <c r="W5" s="3" t="b">
        <f t="shared" ref="W5:AC5" si="1">IF($I5="teilgenommen",C5,IF($I5="abgesagt","",IF($I5="nicht gekommen",C5,IF($I5="",""))))</f>
        <v>0</v>
      </c>
      <c r="X5" t="b">
        <f t="shared" si="1"/>
        <v>0</v>
      </c>
      <c r="Y5" t="b">
        <f t="shared" si="1"/>
        <v>0</v>
      </c>
      <c r="Z5" t="b">
        <f t="shared" si="1"/>
        <v>0</v>
      </c>
      <c r="AA5" t="b">
        <f t="shared" si="1"/>
        <v>0</v>
      </c>
      <c r="AB5" t="b">
        <f t="shared" si="1"/>
        <v>0</v>
      </c>
      <c r="AC5" t="b">
        <f t="shared" si="1"/>
        <v>0</v>
      </c>
      <c r="AD5" t="b">
        <f>IF($I5="teilgenommen",L5,IF($I5="abgesagt","",IF($I5="nicht gekommen",L5,IF($I5="",""))))</f>
        <v>0</v>
      </c>
      <c r="AE5" t="b">
        <f>IF($I5="teilgenommen",I5,IF($I5="abgesagt","",IF($I5="nicht gekommen",I5,IF($I5="",""))))</f>
        <v>0</v>
      </c>
      <c r="AF5" t="str">
        <f>IF(AH5&lt;&gt;"",M5,"")</f>
        <v/>
      </c>
      <c r="AG5" t="str">
        <f>IF($AE5="teilgenommen",W5,"")</f>
        <v/>
      </c>
      <c r="AH5" t="str">
        <f>IF($AE5="teilgenommen",X5,"")</f>
        <v/>
      </c>
      <c r="AI5" t="str">
        <f>IF($I5="teilgenommen",IF(J5="",0,MIN(J5,ROUNDDOWN(Dateneingabe_2!$D$7,0))),"")</f>
        <v/>
      </c>
      <c r="AJ5" t="str">
        <f>IF($AE5="teilgenommen",AB5,"")</f>
        <v/>
      </c>
    </row>
    <row r="6" spans="1:36" x14ac:dyDescent="0.2">
      <c r="A6" s="237">
        <v>2</v>
      </c>
      <c r="B6" s="292"/>
      <c r="C6" s="292"/>
      <c r="D6" s="292"/>
      <c r="E6" s="306"/>
      <c r="F6" s="292" t="str">
        <f>IF(E6="PLZ eintragen","",IF(E6="","",VLOOKUP(E6,PLZ!$A$2:$B$2550,2,FALSE())))</f>
        <v/>
      </c>
      <c r="G6" s="293"/>
      <c r="H6" s="294" t="str">
        <f>IF(G6="","",DATEDIF(G6,Dateneingabe_2!$D$4,"y"))</f>
        <v/>
      </c>
      <c r="I6" s="316"/>
      <c r="J6" s="321"/>
      <c r="K6" s="328"/>
      <c r="L6" s="245" t="str">
        <f t="shared" si="0"/>
        <v xml:space="preserve"> </v>
      </c>
      <c r="M6" s="3" t="str">
        <f t="shared" ref="M6:M69" si="2">IF(B6="Frau",1,IF(B6="Herr",2,IF(B6="Divers",3,IF(B6="","",IF(B6="Wählen","","")))))</f>
        <v/>
      </c>
      <c r="N6" s="8" t="str">
        <f t="shared" ref="N6:N69" si="3">IF(H6&lt;10,"x","")</f>
        <v/>
      </c>
      <c r="O6" s="8" t="str">
        <f t="shared" ref="O6:O69" si="4">IF(AND(H6&gt;9,H6&lt;14),"x","")</f>
        <v/>
      </c>
      <c r="P6" s="8" t="str">
        <f t="shared" ref="P6:P69" si="5">IF(AND(H6&gt;13,H6&lt;18),"x","")</f>
        <v/>
      </c>
      <c r="Q6" s="8" t="str">
        <f t="shared" ref="Q6:Q69" si="6">IF(AND(H6&gt;17,H6&lt;27),"x","")</f>
        <v/>
      </c>
      <c r="R6" s="8" t="str">
        <f t="shared" ref="R6:R69" si="7">IF(H6="","",IF(H6&gt;27,"x",""))</f>
        <v/>
      </c>
      <c r="S6" s="3"/>
      <c r="T6" s="3"/>
      <c r="U6" s="3"/>
      <c r="V6" s="3" t="str">
        <f t="shared" ref="V6:V69" si="8">IF($I6="teilgenommen",B6,IF($I6="abgesagt","",IF($I6="nicht gekommen",B6,IF($I6="",""))))</f>
        <v/>
      </c>
      <c r="W6" s="3" t="str">
        <f t="shared" ref="W6:W69" si="9">IF($I6="teilgenommen",C6,IF($I6="abgesagt","",IF($I6="nicht gekommen",C6,IF($I6="",""))))</f>
        <v/>
      </c>
      <c r="X6" t="str">
        <f t="shared" ref="X6:X69" si="10">IF($I6="teilgenommen",D6,IF($I6="abgesagt","",IF($I6="nicht gekommen",D6,IF($I6="",""))))</f>
        <v/>
      </c>
      <c r="Y6" t="str">
        <f t="shared" ref="Y6:Y69" si="11">IF($I6="teilgenommen",E6,IF($I6="abgesagt","",IF($I6="nicht gekommen",E6,IF($I6="",""))))</f>
        <v/>
      </c>
      <c r="Z6" t="str">
        <f t="shared" ref="Z6:Z69" si="12">IF($I6="teilgenommen",F6,IF($I6="abgesagt","",IF($I6="nicht gekommen",F6,IF($I6="",""))))</f>
        <v/>
      </c>
      <c r="AA6" t="str">
        <f t="shared" ref="AA6:AA69" si="13">IF($I6="teilgenommen",G6,IF($I6="abgesagt","",IF($I6="nicht gekommen",G6,IF($I6="",""))))</f>
        <v/>
      </c>
      <c r="AB6" t="str">
        <f t="shared" ref="AB6:AB69" si="14">IF($I6="teilgenommen",H6,IF($I6="abgesagt","",IF($I6="nicht gekommen",H6,IF($I6="",""))))</f>
        <v/>
      </c>
      <c r="AC6" t="str">
        <f t="shared" ref="AC6:AC69" si="15">IF($I6="teilgenommen",I6,IF($I6="abgesagt","",IF($I6="nicht gekommen",I6,IF($I6="",""))))</f>
        <v/>
      </c>
      <c r="AD6" t="str">
        <f t="shared" ref="AD6:AD69" si="16">IF($I6="teilgenommen",L6,IF($I6="abgesagt","",IF($I6="nicht gekommen",L6,IF($I6="",""))))</f>
        <v/>
      </c>
      <c r="AE6" t="str">
        <f t="shared" ref="AE6:AE69" si="17">IF($I6="teilgenommen",I6,IF($I6="abgesagt","",IF($I6="nicht gekommen",I6,IF($I6="",""))))</f>
        <v/>
      </c>
      <c r="AF6" t="str">
        <f t="shared" ref="AF6:AF69" si="18">IF(AH6&lt;&gt;"",M6,"")</f>
        <v/>
      </c>
      <c r="AG6" t="str">
        <f t="shared" ref="AG6:AG69" si="19">IF($AE6="teilgenommen",W6,"")</f>
        <v/>
      </c>
      <c r="AH6" t="str">
        <f t="shared" ref="AH6:AH69" si="20">IF($AE6="teilgenommen",X6,"")</f>
        <v/>
      </c>
      <c r="AI6" t="str">
        <f>IF($I6="teilgenommen",IF(J6="",0,MIN(J6,ROUNDDOWN(Dateneingabe_2!$D$7,0))),"")</f>
        <v/>
      </c>
      <c r="AJ6" t="str">
        <f t="shared" ref="AJ6:AJ69" si="21">IF($AE6="teilgenommen",AB6,"")</f>
        <v/>
      </c>
    </row>
    <row r="7" spans="1:36" x14ac:dyDescent="0.2">
      <c r="A7" s="237">
        <v>3</v>
      </c>
      <c r="B7" s="292"/>
      <c r="C7" s="292"/>
      <c r="D7" s="292"/>
      <c r="E7" s="306"/>
      <c r="F7" s="292" t="str">
        <f>IF(E7="PLZ eintragen","",IF(E7="","",VLOOKUP(E7,PLZ!$A$2:$B$2550,2,FALSE())))</f>
        <v/>
      </c>
      <c r="G7" s="293"/>
      <c r="H7" s="294" t="str">
        <f>IF(G7="","",DATEDIF(G7,Dateneingabe_2!$D$4,"y"))</f>
        <v/>
      </c>
      <c r="I7" s="316"/>
      <c r="J7" s="321"/>
      <c r="K7" s="328"/>
      <c r="L7" s="245" t="str">
        <f t="shared" si="0"/>
        <v xml:space="preserve"> </v>
      </c>
      <c r="M7" s="3" t="str">
        <f t="shared" si="2"/>
        <v/>
      </c>
      <c r="N7" s="8" t="str">
        <f t="shared" si="3"/>
        <v/>
      </c>
      <c r="O7" s="8" t="str">
        <f t="shared" si="4"/>
        <v/>
      </c>
      <c r="P7" s="8" t="str">
        <f t="shared" si="5"/>
        <v/>
      </c>
      <c r="Q7" s="8" t="str">
        <f t="shared" si="6"/>
        <v/>
      </c>
      <c r="R7" s="8" t="str">
        <f t="shared" si="7"/>
        <v/>
      </c>
      <c r="S7" s="3"/>
      <c r="T7" s="3"/>
      <c r="U7" s="3"/>
      <c r="V7" s="3" t="str">
        <f t="shared" si="8"/>
        <v/>
      </c>
      <c r="W7" s="3" t="str">
        <f t="shared" si="9"/>
        <v/>
      </c>
      <c r="X7" t="str">
        <f t="shared" si="10"/>
        <v/>
      </c>
      <c r="Y7" t="str">
        <f t="shared" si="11"/>
        <v/>
      </c>
      <c r="Z7" t="str">
        <f t="shared" si="12"/>
        <v/>
      </c>
      <c r="AA7" t="str">
        <f t="shared" si="13"/>
        <v/>
      </c>
      <c r="AB7" t="str">
        <f t="shared" si="14"/>
        <v/>
      </c>
      <c r="AC7" t="str">
        <f t="shared" si="15"/>
        <v/>
      </c>
      <c r="AD7" t="str">
        <f t="shared" si="16"/>
        <v/>
      </c>
      <c r="AE7" t="str">
        <f t="shared" si="17"/>
        <v/>
      </c>
      <c r="AF7" t="str">
        <f t="shared" si="18"/>
        <v/>
      </c>
      <c r="AG7" t="str">
        <f t="shared" si="19"/>
        <v/>
      </c>
      <c r="AH7" t="str">
        <f t="shared" si="20"/>
        <v/>
      </c>
      <c r="AI7" t="str">
        <f>IF($I7="teilgenommen",IF(J7="",0,MIN(J7,ROUNDDOWN(Dateneingabe_2!$D$7,0))),"")</f>
        <v/>
      </c>
      <c r="AJ7" t="str">
        <f t="shared" si="21"/>
        <v/>
      </c>
    </row>
    <row r="8" spans="1:36" x14ac:dyDescent="0.2">
      <c r="A8" s="237">
        <v>4</v>
      </c>
      <c r="B8" s="292"/>
      <c r="C8" s="292"/>
      <c r="D8" s="292"/>
      <c r="E8" s="306"/>
      <c r="F8" s="292" t="str">
        <f>IF(E8="PLZ eintragen","",IF(E8="","",VLOOKUP(E8,PLZ!$A$2:$B$2550,2,FALSE())))</f>
        <v/>
      </c>
      <c r="G8" s="293"/>
      <c r="H8" s="294" t="str">
        <f>IF(G8="","",DATEDIF(G8,Dateneingabe_2!$D$4,"y"))</f>
        <v/>
      </c>
      <c r="I8" s="316"/>
      <c r="J8" s="321"/>
      <c r="K8" s="328"/>
      <c r="L8" s="245" t="str">
        <f t="shared" si="0"/>
        <v xml:space="preserve"> </v>
      </c>
      <c r="M8" s="3" t="str">
        <f t="shared" si="2"/>
        <v/>
      </c>
      <c r="N8" s="8" t="str">
        <f t="shared" si="3"/>
        <v/>
      </c>
      <c r="O8" s="8" t="str">
        <f t="shared" si="4"/>
        <v/>
      </c>
      <c r="P8" s="8" t="str">
        <f t="shared" si="5"/>
        <v/>
      </c>
      <c r="Q8" s="8" t="str">
        <f t="shared" si="6"/>
        <v/>
      </c>
      <c r="R8" s="8" t="str">
        <f t="shared" si="7"/>
        <v/>
      </c>
      <c r="S8" s="3"/>
      <c r="T8" s="3"/>
      <c r="U8" s="3"/>
      <c r="V8" s="3" t="str">
        <f t="shared" si="8"/>
        <v/>
      </c>
      <c r="W8" s="3" t="str">
        <f t="shared" si="9"/>
        <v/>
      </c>
      <c r="X8" t="str">
        <f t="shared" si="10"/>
        <v/>
      </c>
      <c r="Y8" t="str">
        <f t="shared" si="11"/>
        <v/>
      </c>
      <c r="Z8" t="str">
        <f t="shared" si="12"/>
        <v/>
      </c>
      <c r="AA8" t="str">
        <f t="shared" si="13"/>
        <v/>
      </c>
      <c r="AB8" t="str">
        <f t="shared" si="14"/>
        <v/>
      </c>
      <c r="AC8" t="str">
        <f t="shared" si="15"/>
        <v/>
      </c>
      <c r="AD8" t="str">
        <f t="shared" si="16"/>
        <v/>
      </c>
      <c r="AE8" t="str">
        <f t="shared" si="17"/>
        <v/>
      </c>
      <c r="AF8" t="str">
        <f t="shared" si="18"/>
        <v/>
      </c>
      <c r="AG8" t="str">
        <f t="shared" si="19"/>
        <v/>
      </c>
      <c r="AH8" t="str">
        <f t="shared" si="20"/>
        <v/>
      </c>
      <c r="AI8" t="str">
        <f>IF($I8="teilgenommen",IF(J8="",0,MIN(J8,ROUNDDOWN(Dateneingabe_2!$D$7,0))),"")</f>
        <v/>
      </c>
      <c r="AJ8" t="str">
        <f t="shared" si="21"/>
        <v/>
      </c>
    </row>
    <row r="9" spans="1:36" x14ac:dyDescent="0.2">
      <c r="A9" s="237">
        <v>5</v>
      </c>
      <c r="B9" s="292"/>
      <c r="C9" s="292"/>
      <c r="D9" s="292"/>
      <c r="E9" s="306"/>
      <c r="F9" s="292" t="str">
        <f>IF(E9="PLZ eintragen","",IF(E9="","",VLOOKUP(E9,PLZ!$A$2:$B$2550,2,FALSE())))</f>
        <v/>
      </c>
      <c r="G9" s="293"/>
      <c r="H9" s="294" t="str">
        <f>IF(G9="","",DATEDIF(G9,Dateneingabe_2!$D$4,"y"))</f>
        <v/>
      </c>
      <c r="I9" s="316"/>
      <c r="J9" s="321"/>
      <c r="K9" s="328"/>
      <c r="L9" s="245" t="str">
        <f t="shared" si="0"/>
        <v xml:space="preserve"> </v>
      </c>
      <c r="M9" s="3" t="str">
        <f t="shared" si="2"/>
        <v/>
      </c>
      <c r="N9" s="8" t="str">
        <f t="shared" si="3"/>
        <v/>
      </c>
      <c r="O9" s="8" t="str">
        <f t="shared" si="4"/>
        <v/>
      </c>
      <c r="P9" s="8" t="str">
        <f t="shared" si="5"/>
        <v/>
      </c>
      <c r="Q9" s="8" t="str">
        <f t="shared" si="6"/>
        <v/>
      </c>
      <c r="R9" s="8" t="str">
        <f t="shared" si="7"/>
        <v/>
      </c>
      <c r="S9" s="3"/>
      <c r="T9" s="3"/>
      <c r="U9" s="3"/>
      <c r="V9" s="3" t="str">
        <f t="shared" si="8"/>
        <v/>
      </c>
      <c r="W9" s="3" t="str">
        <f t="shared" si="9"/>
        <v/>
      </c>
      <c r="X9" t="str">
        <f t="shared" si="10"/>
        <v/>
      </c>
      <c r="Y9" t="str">
        <f t="shared" si="11"/>
        <v/>
      </c>
      <c r="Z9" t="str">
        <f t="shared" si="12"/>
        <v/>
      </c>
      <c r="AA9" t="str">
        <f t="shared" si="13"/>
        <v/>
      </c>
      <c r="AB9" t="str">
        <f t="shared" si="14"/>
        <v/>
      </c>
      <c r="AC9" t="str">
        <f t="shared" si="15"/>
        <v/>
      </c>
      <c r="AD9" t="str">
        <f t="shared" si="16"/>
        <v/>
      </c>
      <c r="AE9" t="str">
        <f t="shared" si="17"/>
        <v/>
      </c>
      <c r="AF9" t="str">
        <f t="shared" si="18"/>
        <v/>
      </c>
      <c r="AG9" t="str">
        <f t="shared" si="19"/>
        <v/>
      </c>
      <c r="AH9" t="str">
        <f t="shared" si="20"/>
        <v/>
      </c>
      <c r="AI9" t="str">
        <f>IF($I9="teilgenommen",IF(J9="",0,MIN(J9,ROUNDDOWN(Dateneingabe_2!$D$7,0))),"")</f>
        <v/>
      </c>
      <c r="AJ9" t="str">
        <f t="shared" si="21"/>
        <v/>
      </c>
    </row>
    <row r="10" spans="1:36" x14ac:dyDescent="0.2">
      <c r="A10" s="237">
        <v>6</v>
      </c>
      <c r="B10" s="292"/>
      <c r="C10" s="292"/>
      <c r="D10" s="292"/>
      <c r="E10" s="306"/>
      <c r="F10" s="292" t="str">
        <f>IF(E10="PLZ eintragen","",IF(E10="","",VLOOKUP(E10,PLZ!$A$2:$B$2550,2,FALSE())))</f>
        <v/>
      </c>
      <c r="G10" s="293"/>
      <c r="H10" s="294" t="str">
        <f>IF(G10="","",DATEDIF(G10,Dateneingabe_2!$D$4,"y"))</f>
        <v/>
      </c>
      <c r="I10" s="316"/>
      <c r="J10" s="321"/>
      <c r="K10" s="328"/>
      <c r="L10" s="245" t="str">
        <f t="shared" si="0"/>
        <v xml:space="preserve"> </v>
      </c>
      <c r="M10" s="3" t="str">
        <f t="shared" si="2"/>
        <v/>
      </c>
      <c r="N10" s="8" t="str">
        <f t="shared" si="3"/>
        <v/>
      </c>
      <c r="O10" s="8" t="str">
        <f t="shared" si="4"/>
        <v/>
      </c>
      <c r="P10" s="8" t="str">
        <f t="shared" si="5"/>
        <v/>
      </c>
      <c r="Q10" s="8" t="str">
        <f t="shared" si="6"/>
        <v/>
      </c>
      <c r="R10" s="8" t="str">
        <f t="shared" si="7"/>
        <v/>
      </c>
      <c r="S10" s="3"/>
      <c r="T10" s="3"/>
      <c r="U10" s="3"/>
      <c r="V10" s="3" t="str">
        <f t="shared" si="8"/>
        <v/>
      </c>
      <c r="W10" s="3" t="str">
        <f t="shared" si="9"/>
        <v/>
      </c>
      <c r="X10" t="str">
        <f t="shared" si="10"/>
        <v/>
      </c>
      <c r="Y10" t="str">
        <f t="shared" si="11"/>
        <v/>
      </c>
      <c r="Z10" t="str">
        <f t="shared" si="12"/>
        <v/>
      </c>
      <c r="AA10" t="str">
        <f t="shared" si="13"/>
        <v/>
      </c>
      <c r="AB10" t="str">
        <f t="shared" si="14"/>
        <v/>
      </c>
      <c r="AC10" t="str">
        <f t="shared" si="15"/>
        <v/>
      </c>
      <c r="AD10" t="str">
        <f t="shared" si="16"/>
        <v/>
      </c>
      <c r="AE10" t="str">
        <f t="shared" si="17"/>
        <v/>
      </c>
      <c r="AF10" t="str">
        <f t="shared" si="18"/>
        <v/>
      </c>
      <c r="AG10" t="str">
        <f t="shared" si="19"/>
        <v/>
      </c>
      <c r="AH10" t="str">
        <f t="shared" si="20"/>
        <v/>
      </c>
      <c r="AI10" t="str">
        <f>IF($I10="teilgenommen",IF(J10="",0,MIN(J10,ROUNDDOWN(Dateneingabe_2!$D$7,0))),"")</f>
        <v/>
      </c>
      <c r="AJ10" t="str">
        <f t="shared" si="21"/>
        <v/>
      </c>
    </row>
    <row r="11" spans="1:36" x14ac:dyDescent="0.2">
      <c r="A11" s="237">
        <v>7</v>
      </c>
      <c r="B11" s="292"/>
      <c r="C11" s="292"/>
      <c r="D11" s="292"/>
      <c r="E11" s="306"/>
      <c r="F11" s="292" t="str">
        <f>IF(E11="PLZ eintragen","",IF(E11="","",VLOOKUP(E11,PLZ!$A$2:$B$2550,2,FALSE())))</f>
        <v/>
      </c>
      <c r="G11" s="293"/>
      <c r="H11" s="294" t="str">
        <f>IF(G11="","",DATEDIF(G11,Dateneingabe_2!$D$4,"y"))</f>
        <v/>
      </c>
      <c r="I11" s="316"/>
      <c r="J11" s="321"/>
      <c r="K11" s="328"/>
      <c r="L11" s="245" t="str">
        <f t="shared" si="0"/>
        <v xml:space="preserve"> </v>
      </c>
      <c r="M11" s="3" t="str">
        <f t="shared" si="2"/>
        <v/>
      </c>
      <c r="N11" s="8" t="str">
        <f t="shared" si="3"/>
        <v/>
      </c>
      <c r="O11" s="8" t="str">
        <f t="shared" si="4"/>
        <v/>
      </c>
      <c r="P11" s="8" t="str">
        <f t="shared" si="5"/>
        <v/>
      </c>
      <c r="Q11" s="8" t="str">
        <f t="shared" si="6"/>
        <v/>
      </c>
      <c r="R11" s="8" t="str">
        <f t="shared" si="7"/>
        <v/>
      </c>
      <c r="S11" s="3"/>
      <c r="T11" s="3"/>
      <c r="U11" s="3"/>
      <c r="V11" s="3" t="str">
        <f t="shared" si="8"/>
        <v/>
      </c>
      <c r="W11" s="3" t="str">
        <f t="shared" si="9"/>
        <v/>
      </c>
      <c r="X11" t="str">
        <f t="shared" si="10"/>
        <v/>
      </c>
      <c r="Y11" t="str">
        <f t="shared" si="11"/>
        <v/>
      </c>
      <c r="Z11" t="str">
        <f t="shared" si="12"/>
        <v/>
      </c>
      <c r="AA11" t="str">
        <f t="shared" si="13"/>
        <v/>
      </c>
      <c r="AB11" t="str">
        <f t="shared" si="14"/>
        <v/>
      </c>
      <c r="AC11" t="str">
        <f t="shared" si="15"/>
        <v/>
      </c>
      <c r="AD11" t="str">
        <f t="shared" si="16"/>
        <v/>
      </c>
      <c r="AE11" t="str">
        <f t="shared" si="17"/>
        <v/>
      </c>
      <c r="AF11" t="str">
        <f t="shared" si="18"/>
        <v/>
      </c>
      <c r="AG11" t="str">
        <f t="shared" si="19"/>
        <v/>
      </c>
      <c r="AH11" t="str">
        <f t="shared" si="20"/>
        <v/>
      </c>
      <c r="AI11" t="str">
        <f>IF($I11="teilgenommen",IF(J11="",0,MIN(J11,ROUNDDOWN(Dateneingabe_2!$D$7,0))),"")</f>
        <v/>
      </c>
      <c r="AJ11" t="str">
        <f t="shared" si="21"/>
        <v/>
      </c>
    </row>
    <row r="12" spans="1:36" x14ac:dyDescent="0.2">
      <c r="A12" s="237">
        <v>8</v>
      </c>
      <c r="B12" s="292"/>
      <c r="C12" s="292"/>
      <c r="D12" s="292"/>
      <c r="E12" s="306"/>
      <c r="F12" s="292" t="str">
        <f>IF(E12="PLZ eintragen","",IF(E12="","",VLOOKUP(E12,PLZ!$A$2:$B$2550,2,FALSE())))</f>
        <v/>
      </c>
      <c r="G12" s="293"/>
      <c r="H12" s="294" t="str">
        <f>IF(G12="","",DATEDIF(G12,Dateneingabe_2!$D$4,"y"))</f>
        <v/>
      </c>
      <c r="I12" s="316"/>
      <c r="J12" s="321"/>
      <c r="K12" s="328"/>
      <c r="L12" s="245" t="str">
        <f t="shared" si="0"/>
        <v xml:space="preserve"> </v>
      </c>
      <c r="M12" s="3" t="str">
        <f t="shared" si="2"/>
        <v/>
      </c>
      <c r="N12" s="8" t="str">
        <f t="shared" si="3"/>
        <v/>
      </c>
      <c r="O12" s="8" t="str">
        <f t="shared" si="4"/>
        <v/>
      </c>
      <c r="P12" s="8" t="str">
        <f t="shared" si="5"/>
        <v/>
      </c>
      <c r="Q12" s="8" t="str">
        <f t="shared" si="6"/>
        <v/>
      </c>
      <c r="R12" s="8" t="str">
        <f t="shared" si="7"/>
        <v/>
      </c>
      <c r="S12" s="3"/>
      <c r="T12" s="3"/>
      <c r="U12" s="3"/>
      <c r="V12" s="3" t="str">
        <f t="shared" si="8"/>
        <v/>
      </c>
      <c r="W12" s="3" t="str">
        <f t="shared" si="9"/>
        <v/>
      </c>
      <c r="X12" t="str">
        <f t="shared" si="10"/>
        <v/>
      </c>
      <c r="Y12" t="str">
        <f t="shared" si="11"/>
        <v/>
      </c>
      <c r="Z12" t="str">
        <f t="shared" si="12"/>
        <v/>
      </c>
      <c r="AA12" t="str">
        <f t="shared" si="13"/>
        <v/>
      </c>
      <c r="AB12" t="str">
        <f t="shared" si="14"/>
        <v/>
      </c>
      <c r="AC12" t="str">
        <f t="shared" si="15"/>
        <v/>
      </c>
      <c r="AD12" t="str">
        <f t="shared" si="16"/>
        <v/>
      </c>
      <c r="AE12" t="str">
        <f t="shared" si="17"/>
        <v/>
      </c>
      <c r="AF12" t="str">
        <f t="shared" si="18"/>
        <v/>
      </c>
      <c r="AG12" t="str">
        <f t="shared" si="19"/>
        <v/>
      </c>
      <c r="AH12" t="str">
        <f t="shared" si="20"/>
        <v/>
      </c>
      <c r="AI12" t="str">
        <f>IF($I12="teilgenommen",IF(J12="",0,MIN(J12,ROUNDDOWN(Dateneingabe_2!$D$7,0))),"")</f>
        <v/>
      </c>
      <c r="AJ12" t="str">
        <f t="shared" si="21"/>
        <v/>
      </c>
    </row>
    <row r="13" spans="1:36" x14ac:dyDescent="0.2">
      <c r="A13" s="237">
        <v>9</v>
      </c>
      <c r="B13" s="292"/>
      <c r="C13" s="292"/>
      <c r="D13" s="292"/>
      <c r="E13" s="306"/>
      <c r="F13" s="292" t="str">
        <f>IF(E13="PLZ eintragen","",IF(E13="","",VLOOKUP(E13,PLZ!$A$2:$B$2550,2,FALSE())))</f>
        <v/>
      </c>
      <c r="G13" s="293"/>
      <c r="H13" s="294" t="str">
        <f>IF(G13="","",DATEDIF(G13,Dateneingabe_2!$D$4,"y"))</f>
        <v/>
      </c>
      <c r="I13" s="316"/>
      <c r="J13" s="321"/>
      <c r="K13" s="328"/>
      <c r="L13" s="245" t="str">
        <f t="shared" si="0"/>
        <v xml:space="preserve"> </v>
      </c>
      <c r="M13" s="3" t="str">
        <f t="shared" si="2"/>
        <v/>
      </c>
      <c r="N13" s="8" t="str">
        <f t="shared" si="3"/>
        <v/>
      </c>
      <c r="O13" s="8" t="str">
        <f t="shared" si="4"/>
        <v/>
      </c>
      <c r="P13" s="8" t="str">
        <f t="shared" si="5"/>
        <v/>
      </c>
      <c r="Q13" s="8" t="str">
        <f t="shared" si="6"/>
        <v/>
      </c>
      <c r="R13" s="8" t="str">
        <f t="shared" si="7"/>
        <v/>
      </c>
      <c r="S13" s="3"/>
      <c r="T13" s="3"/>
      <c r="U13" s="3"/>
      <c r="V13" s="3" t="str">
        <f t="shared" si="8"/>
        <v/>
      </c>
      <c r="W13" s="3" t="str">
        <f t="shared" si="9"/>
        <v/>
      </c>
      <c r="X13" t="str">
        <f t="shared" si="10"/>
        <v/>
      </c>
      <c r="Y13" t="str">
        <f t="shared" si="11"/>
        <v/>
      </c>
      <c r="Z13" t="str">
        <f t="shared" si="12"/>
        <v/>
      </c>
      <c r="AA13" t="str">
        <f t="shared" si="13"/>
        <v/>
      </c>
      <c r="AB13" t="str">
        <f t="shared" si="14"/>
        <v/>
      </c>
      <c r="AC13" t="str">
        <f t="shared" si="15"/>
        <v/>
      </c>
      <c r="AD13" t="str">
        <f t="shared" si="16"/>
        <v/>
      </c>
      <c r="AE13" t="str">
        <f t="shared" si="17"/>
        <v/>
      </c>
      <c r="AF13" t="str">
        <f t="shared" si="18"/>
        <v/>
      </c>
      <c r="AG13" t="str">
        <f t="shared" si="19"/>
        <v/>
      </c>
      <c r="AH13" t="str">
        <f t="shared" si="20"/>
        <v/>
      </c>
      <c r="AI13" t="str">
        <f>IF($I13="teilgenommen",IF(J13="",0,MIN(J13,ROUNDDOWN(Dateneingabe_2!$D$7,0))),"")</f>
        <v/>
      </c>
      <c r="AJ13" t="str">
        <f t="shared" si="21"/>
        <v/>
      </c>
    </row>
    <row r="14" spans="1:36" x14ac:dyDescent="0.2">
      <c r="A14" s="237">
        <v>10</v>
      </c>
      <c r="B14" s="292"/>
      <c r="C14" s="292"/>
      <c r="D14" s="292"/>
      <c r="E14" s="306"/>
      <c r="F14" s="292" t="str">
        <f>IF(E14="PLZ eintragen","",IF(E14="","",VLOOKUP(E14,PLZ!$A$2:$B$2550,2,FALSE())))</f>
        <v/>
      </c>
      <c r="G14" s="293"/>
      <c r="H14" s="294" t="str">
        <f>IF(G14="","",DATEDIF(G14,Dateneingabe_2!$D$4,"y"))</f>
        <v/>
      </c>
      <c r="I14" s="316"/>
      <c r="J14" s="321"/>
      <c r="K14" s="328"/>
      <c r="L14" s="245" t="str">
        <f t="shared" si="0"/>
        <v xml:space="preserve"> </v>
      </c>
      <c r="M14" s="3" t="str">
        <f t="shared" si="2"/>
        <v/>
      </c>
      <c r="N14" s="8" t="str">
        <f t="shared" si="3"/>
        <v/>
      </c>
      <c r="O14" s="8" t="str">
        <f t="shared" si="4"/>
        <v/>
      </c>
      <c r="P14" s="8" t="str">
        <f t="shared" si="5"/>
        <v/>
      </c>
      <c r="Q14" s="8" t="str">
        <f t="shared" si="6"/>
        <v/>
      </c>
      <c r="R14" s="8" t="str">
        <f t="shared" si="7"/>
        <v/>
      </c>
      <c r="S14" s="3"/>
      <c r="T14" s="3"/>
      <c r="U14" s="3"/>
      <c r="V14" s="3" t="str">
        <f t="shared" si="8"/>
        <v/>
      </c>
      <c r="W14" s="3" t="str">
        <f t="shared" si="9"/>
        <v/>
      </c>
      <c r="X14" t="str">
        <f t="shared" si="10"/>
        <v/>
      </c>
      <c r="Y14" t="str">
        <f t="shared" si="11"/>
        <v/>
      </c>
      <c r="Z14" t="str">
        <f t="shared" si="12"/>
        <v/>
      </c>
      <c r="AA14" t="str">
        <f t="shared" si="13"/>
        <v/>
      </c>
      <c r="AB14" t="str">
        <f t="shared" si="14"/>
        <v/>
      </c>
      <c r="AC14" t="str">
        <f t="shared" si="15"/>
        <v/>
      </c>
      <c r="AD14" t="str">
        <f t="shared" si="16"/>
        <v/>
      </c>
      <c r="AE14" t="str">
        <f t="shared" si="17"/>
        <v/>
      </c>
      <c r="AF14" t="str">
        <f t="shared" si="18"/>
        <v/>
      </c>
      <c r="AG14" t="str">
        <f t="shared" si="19"/>
        <v/>
      </c>
      <c r="AH14" t="str">
        <f t="shared" si="20"/>
        <v/>
      </c>
      <c r="AI14" t="str">
        <f>IF($I14="teilgenommen",IF(J14="",0,MIN(J14,ROUNDDOWN(Dateneingabe_2!$D$7,0))),"")</f>
        <v/>
      </c>
      <c r="AJ14" t="str">
        <f t="shared" si="21"/>
        <v/>
      </c>
    </row>
    <row r="15" spans="1:36" x14ac:dyDescent="0.2">
      <c r="A15" s="237">
        <v>11</v>
      </c>
      <c r="B15" s="292"/>
      <c r="C15" s="292"/>
      <c r="D15" s="292"/>
      <c r="E15" s="306"/>
      <c r="F15" s="292" t="str">
        <f>IF(E15="PLZ eintragen","",IF(E15="","",VLOOKUP(E15,PLZ!$A$2:$B$2550,2,FALSE())))</f>
        <v/>
      </c>
      <c r="G15" s="293"/>
      <c r="H15" s="294" t="str">
        <f>IF(G15="","",DATEDIF(G15,Dateneingabe_2!$D$4,"y"))</f>
        <v/>
      </c>
      <c r="I15" s="316"/>
      <c r="J15" s="321"/>
      <c r="K15" s="328"/>
      <c r="L15" s="245" t="str">
        <f t="shared" si="0"/>
        <v xml:space="preserve"> </v>
      </c>
      <c r="M15" s="3" t="str">
        <f t="shared" si="2"/>
        <v/>
      </c>
      <c r="N15" s="8" t="str">
        <f t="shared" si="3"/>
        <v/>
      </c>
      <c r="O15" s="8" t="str">
        <f t="shared" si="4"/>
        <v/>
      </c>
      <c r="P15" s="8" t="str">
        <f t="shared" si="5"/>
        <v/>
      </c>
      <c r="Q15" s="8" t="str">
        <f t="shared" si="6"/>
        <v/>
      </c>
      <c r="R15" s="8" t="str">
        <f t="shared" si="7"/>
        <v/>
      </c>
      <c r="S15" s="3"/>
      <c r="T15" s="3"/>
      <c r="U15" s="3"/>
      <c r="V15" s="3" t="str">
        <f t="shared" si="8"/>
        <v/>
      </c>
      <c r="W15" s="3" t="str">
        <f t="shared" si="9"/>
        <v/>
      </c>
      <c r="X15" t="str">
        <f t="shared" si="10"/>
        <v/>
      </c>
      <c r="Y15" t="str">
        <f t="shared" si="11"/>
        <v/>
      </c>
      <c r="Z15" t="str">
        <f t="shared" si="12"/>
        <v/>
      </c>
      <c r="AA15" t="str">
        <f t="shared" si="13"/>
        <v/>
      </c>
      <c r="AB15" t="str">
        <f t="shared" si="14"/>
        <v/>
      </c>
      <c r="AC15" t="str">
        <f t="shared" si="15"/>
        <v/>
      </c>
      <c r="AD15" t="str">
        <f t="shared" si="16"/>
        <v/>
      </c>
      <c r="AE15" t="str">
        <f t="shared" si="17"/>
        <v/>
      </c>
      <c r="AF15" t="str">
        <f t="shared" si="18"/>
        <v/>
      </c>
      <c r="AG15" t="str">
        <f t="shared" si="19"/>
        <v/>
      </c>
      <c r="AH15" t="str">
        <f t="shared" si="20"/>
        <v/>
      </c>
      <c r="AI15" t="str">
        <f>IF($I15="teilgenommen",IF(J15="",0,MIN(J15,ROUNDDOWN(Dateneingabe_2!$D$7,0))),"")</f>
        <v/>
      </c>
      <c r="AJ15" t="str">
        <f t="shared" si="21"/>
        <v/>
      </c>
    </row>
    <row r="16" spans="1:36" x14ac:dyDescent="0.2">
      <c r="A16" s="237">
        <v>12</v>
      </c>
      <c r="B16" s="292"/>
      <c r="C16" s="292"/>
      <c r="D16" s="292"/>
      <c r="E16" s="306"/>
      <c r="F16" s="292" t="str">
        <f>IF(E16="PLZ eintragen","",IF(E16="","",VLOOKUP(E16,PLZ!$A$2:$B$2550,2,FALSE())))</f>
        <v/>
      </c>
      <c r="G16" s="293"/>
      <c r="H16" s="294" t="str">
        <f>IF(G16="","",DATEDIF(G16,Dateneingabe_2!$D$4,"y"))</f>
        <v/>
      </c>
      <c r="I16" s="316"/>
      <c r="J16" s="321"/>
      <c r="K16" s="328"/>
      <c r="L16" s="245" t="str">
        <f t="shared" si="0"/>
        <v xml:space="preserve"> </v>
      </c>
      <c r="M16" s="3" t="str">
        <f t="shared" si="2"/>
        <v/>
      </c>
      <c r="N16" s="8" t="str">
        <f t="shared" si="3"/>
        <v/>
      </c>
      <c r="O16" s="8" t="str">
        <f t="shared" si="4"/>
        <v/>
      </c>
      <c r="P16" s="8" t="str">
        <f t="shared" si="5"/>
        <v/>
      </c>
      <c r="Q16" s="8" t="str">
        <f t="shared" si="6"/>
        <v/>
      </c>
      <c r="R16" s="8" t="str">
        <f t="shared" si="7"/>
        <v/>
      </c>
      <c r="S16" s="3"/>
      <c r="T16" s="3"/>
      <c r="U16" s="3"/>
      <c r="V16" s="3" t="str">
        <f t="shared" si="8"/>
        <v/>
      </c>
      <c r="W16" s="3" t="str">
        <f t="shared" si="9"/>
        <v/>
      </c>
      <c r="X16" t="str">
        <f t="shared" si="10"/>
        <v/>
      </c>
      <c r="Y16" t="str">
        <f t="shared" si="11"/>
        <v/>
      </c>
      <c r="Z16" t="str">
        <f t="shared" si="12"/>
        <v/>
      </c>
      <c r="AA16" t="str">
        <f t="shared" si="13"/>
        <v/>
      </c>
      <c r="AB16" t="str">
        <f t="shared" si="14"/>
        <v/>
      </c>
      <c r="AC16" t="str">
        <f t="shared" si="15"/>
        <v/>
      </c>
      <c r="AD16" t="str">
        <f t="shared" si="16"/>
        <v/>
      </c>
      <c r="AE16" t="str">
        <f t="shared" si="17"/>
        <v/>
      </c>
      <c r="AF16" t="str">
        <f t="shared" si="18"/>
        <v/>
      </c>
      <c r="AG16" t="str">
        <f t="shared" si="19"/>
        <v/>
      </c>
      <c r="AH16" t="str">
        <f t="shared" si="20"/>
        <v/>
      </c>
      <c r="AI16" t="str">
        <f>IF($I16="teilgenommen",IF(J16="",0,MIN(J16,ROUNDDOWN(Dateneingabe_2!$D$7,0))),"")</f>
        <v/>
      </c>
      <c r="AJ16" t="str">
        <f t="shared" si="21"/>
        <v/>
      </c>
    </row>
    <row r="17" spans="1:36" x14ac:dyDescent="0.2">
      <c r="A17" s="237">
        <v>13</v>
      </c>
      <c r="B17" s="292"/>
      <c r="C17" s="292"/>
      <c r="D17" s="292"/>
      <c r="E17" s="306"/>
      <c r="F17" s="292" t="str">
        <f>IF(E17="PLZ eintragen","",IF(E17="","",VLOOKUP(E17,PLZ!$A$2:$B$2550,2,FALSE())))</f>
        <v/>
      </c>
      <c r="G17" s="293"/>
      <c r="H17" s="294" t="str">
        <f>IF(G17="","",DATEDIF(G17,Dateneingabe_2!$D$4,"y"))</f>
        <v/>
      </c>
      <c r="I17" s="316"/>
      <c r="J17" s="321"/>
      <c r="K17" s="328"/>
      <c r="L17" s="245" t="str">
        <f t="shared" si="0"/>
        <v xml:space="preserve"> </v>
      </c>
      <c r="M17" s="3" t="str">
        <f t="shared" si="2"/>
        <v/>
      </c>
      <c r="N17" s="8" t="str">
        <f t="shared" si="3"/>
        <v/>
      </c>
      <c r="O17" s="8" t="str">
        <f t="shared" si="4"/>
        <v/>
      </c>
      <c r="P17" s="8" t="str">
        <f t="shared" si="5"/>
        <v/>
      </c>
      <c r="Q17" s="8" t="str">
        <f t="shared" si="6"/>
        <v/>
      </c>
      <c r="R17" s="8" t="str">
        <f t="shared" si="7"/>
        <v/>
      </c>
      <c r="S17" s="3"/>
      <c r="T17" s="3"/>
      <c r="U17" s="3"/>
      <c r="V17" s="3" t="str">
        <f t="shared" si="8"/>
        <v/>
      </c>
      <c r="W17" s="3" t="str">
        <f t="shared" si="9"/>
        <v/>
      </c>
      <c r="X17" t="str">
        <f t="shared" si="10"/>
        <v/>
      </c>
      <c r="Y17" t="str">
        <f t="shared" si="11"/>
        <v/>
      </c>
      <c r="Z17" t="str">
        <f t="shared" si="12"/>
        <v/>
      </c>
      <c r="AA17" t="str">
        <f t="shared" si="13"/>
        <v/>
      </c>
      <c r="AB17" t="str">
        <f t="shared" si="14"/>
        <v/>
      </c>
      <c r="AC17" t="str">
        <f t="shared" si="15"/>
        <v/>
      </c>
      <c r="AD17" t="str">
        <f t="shared" si="16"/>
        <v/>
      </c>
      <c r="AE17" t="str">
        <f t="shared" si="17"/>
        <v/>
      </c>
      <c r="AF17" t="str">
        <f t="shared" si="18"/>
        <v/>
      </c>
      <c r="AG17" t="str">
        <f t="shared" si="19"/>
        <v/>
      </c>
      <c r="AH17" t="str">
        <f t="shared" si="20"/>
        <v/>
      </c>
      <c r="AI17" t="str">
        <f>IF($I17="teilgenommen",IF(J17="",0,MIN(J17,ROUNDDOWN(Dateneingabe_2!$D$7,0))),"")</f>
        <v/>
      </c>
      <c r="AJ17" t="str">
        <f t="shared" si="21"/>
        <v/>
      </c>
    </row>
    <row r="18" spans="1:36" x14ac:dyDescent="0.2">
      <c r="A18" s="237">
        <v>14</v>
      </c>
      <c r="B18" s="292"/>
      <c r="C18" s="292"/>
      <c r="D18" s="292"/>
      <c r="E18" s="306"/>
      <c r="F18" s="292" t="str">
        <f>IF(E18="PLZ eintragen","",IF(E18="","",VLOOKUP(E18,PLZ!$A$2:$B$2550,2,FALSE())))</f>
        <v/>
      </c>
      <c r="G18" s="293"/>
      <c r="H18" s="294" t="str">
        <f>IF(G18="","",DATEDIF(G18,Dateneingabe_2!$D$4,"y"))</f>
        <v/>
      </c>
      <c r="I18" s="316"/>
      <c r="J18" s="321"/>
      <c r="K18" s="328"/>
      <c r="L18" s="245" t="str">
        <f t="shared" si="0"/>
        <v xml:space="preserve"> </v>
      </c>
      <c r="M18" s="3" t="str">
        <f t="shared" si="2"/>
        <v/>
      </c>
      <c r="N18" s="8" t="str">
        <f t="shared" si="3"/>
        <v/>
      </c>
      <c r="O18" s="8" t="str">
        <f t="shared" si="4"/>
        <v/>
      </c>
      <c r="P18" s="8" t="str">
        <f t="shared" si="5"/>
        <v/>
      </c>
      <c r="Q18" s="8" t="str">
        <f t="shared" si="6"/>
        <v/>
      </c>
      <c r="R18" s="8" t="str">
        <f t="shared" si="7"/>
        <v/>
      </c>
      <c r="S18" s="3"/>
      <c r="T18" s="3"/>
      <c r="U18" s="3"/>
      <c r="V18" s="3" t="str">
        <f t="shared" si="8"/>
        <v/>
      </c>
      <c r="W18" s="3" t="str">
        <f t="shared" si="9"/>
        <v/>
      </c>
      <c r="X18" t="str">
        <f t="shared" si="10"/>
        <v/>
      </c>
      <c r="Y18" t="str">
        <f t="shared" si="11"/>
        <v/>
      </c>
      <c r="Z18" t="str">
        <f t="shared" si="12"/>
        <v/>
      </c>
      <c r="AA18" t="str">
        <f t="shared" si="13"/>
        <v/>
      </c>
      <c r="AB18" t="str">
        <f t="shared" si="14"/>
        <v/>
      </c>
      <c r="AC18" t="str">
        <f t="shared" si="15"/>
        <v/>
      </c>
      <c r="AD18" t="str">
        <f t="shared" si="16"/>
        <v/>
      </c>
      <c r="AE18" t="str">
        <f t="shared" si="17"/>
        <v/>
      </c>
      <c r="AF18" t="str">
        <f t="shared" si="18"/>
        <v/>
      </c>
      <c r="AG18" t="str">
        <f t="shared" si="19"/>
        <v/>
      </c>
      <c r="AH18" t="str">
        <f t="shared" si="20"/>
        <v/>
      </c>
      <c r="AI18" t="str">
        <f>IF($I18="teilgenommen",IF(J18="",0,MIN(J18,ROUNDDOWN(Dateneingabe_2!$D$7,0))),"")</f>
        <v/>
      </c>
      <c r="AJ18" t="str">
        <f t="shared" si="21"/>
        <v/>
      </c>
    </row>
    <row r="19" spans="1:36" x14ac:dyDescent="0.2">
      <c r="A19" s="237">
        <v>15</v>
      </c>
      <c r="B19" s="292"/>
      <c r="C19" s="292"/>
      <c r="D19" s="292"/>
      <c r="E19" s="306"/>
      <c r="F19" s="292" t="str">
        <f>IF(E19="PLZ eintragen","",IF(E19="","",VLOOKUP(E19,PLZ!$A$2:$B$2550,2,FALSE())))</f>
        <v/>
      </c>
      <c r="G19" s="293"/>
      <c r="H19" s="294" t="str">
        <f>IF(G19="","",DATEDIF(G19,Dateneingabe_2!$D$4,"y"))</f>
        <v/>
      </c>
      <c r="I19" s="316"/>
      <c r="J19" s="321"/>
      <c r="K19" s="328"/>
      <c r="L19" s="245" t="str">
        <f t="shared" si="0"/>
        <v xml:space="preserve"> </v>
      </c>
      <c r="M19" s="3" t="str">
        <f t="shared" si="2"/>
        <v/>
      </c>
      <c r="N19" s="8" t="str">
        <f t="shared" si="3"/>
        <v/>
      </c>
      <c r="O19" s="8" t="str">
        <f t="shared" si="4"/>
        <v/>
      </c>
      <c r="P19" s="8" t="str">
        <f t="shared" si="5"/>
        <v/>
      </c>
      <c r="Q19" s="8" t="str">
        <f t="shared" si="6"/>
        <v/>
      </c>
      <c r="R19" s="8" t="str">
        <f t="shared" si="7"/>
        <v/>
      </c>
      <c r="S19" s="3"/>
      <c r="T19" s="3"/>
      <c r="U19" s="3"/>
      <c r="V19" s="3" t="str">
        <f t="shared" si="8"/>
        <v/>
      </c>
      <c r="W19" s="3" t="str">
        <f t="shared" si="9"/>
        <v/>
      </c>
      <c r="X19" t="str">
        <f t="shared" si="10"/>
        <v/>
      </c>
      <c r="Y19" t="str">
        <f t="shared" si="11"/>
        <v/>
      </c>
      <c r="Z19" t="str">
        <f t="shared" si="12"/>
        <v/>
      </c>
      <c r="AA19" t="str">
        <f t="shared" si="13"/>
        <v/>
      </c>
      <c r="AB19" t="str">
        <f t="shared" si="14"/>
        <v/>
      </c>
      <c r="AC19" t="str">
        <f t="shared" si="15"/>
        <v/>
      </c>
      <c r="AD19" t="str">
        <f t="shared" si="16"/>
        <v/>
      </c>
      <c r="AE19" t="str">
        <f t="shared" si="17"/>
        <v/>
      </c>
      <c r="AF19" t="str">
        <f t="shared" si="18"/>
        <v/>
      </c>
      <c r="AG19" t="str">
        <f t="shared" si="19"/>
        <v/>
      </c>
      <c r="AH19" t="str">
        <f t="shared" si="20"/>
        <v/>
      </c>
      <c r="AI19" t="str">
        <f>IF($I19="teilgenommen",IF(J19="",0,MIN(J19,ROUNDDOWN(Dateneingabe_2!$D$7,0))),"")</f>
        <v/>
      </c>
      <c r="AJ19" t="str">
        <f t="shared" si="21"/>
        <v/>
      </c>
    </row>
    <row r="20" spans="1:36" x14ac:dyDescent="0.2">
      <c r="A20" s="237">
        <v>16</v>
      </c>
      <c r="B20" s="292"/>
      <c r="C20" s="292"/>
      <c r="D20" s="292"/>
      <c r="E20" s="306"/>
      <c r="F20" s="292" t="str">
        <f>IF(E20="PLZ eintragen","",IF(E20="","",VLOOKUP(E20,PLZ!$A$2:$B$2550,2,FALSE())))</f>
        <v/>
      </c>
      <c r="G20" s="293"/>
      <c r="H20" s="294" t="str">
        <f>IF(G20="","",DATEDIF(G20,Dateneingabe_2!$D$4,"y"))</f>
        <v/>
      </c>
      <c r="I20" s="316"/>
      <c r="J20" s="321"/>
      <c r="K20" s="328"/>
      <c r="L20" s="245" t="str">
        <f t="shared" si="0"/>
        <v xml:space="preserve"> </v>
      </c>
      <c r="M20" s="3" t="str">
        <f t="shared" si="2"/>
        <v/>
      </c>
      <c r="N20" s="8" t="str">
        <f t="shared" si="3"/>
        <v/>
      </c>
      <c r="O20" s="8" t="str">
        <f t="shared" si="4"/>
        <v/>
      </c>
      <c r="P20" s="8" t="str">
        <f t="shared" si="5"/>
        <v/>
      </c>
      <c r="Q20" s="8" t="str">
        <f t="shared" si="6"/>
        <v/>
      </c>
      <c r="R20" s="8" t="str">
        <f t="shared" si="7"/>
        <v/>
      </c>
      <c r="S20" s="3"/>
      <c r="T20" s="3"/>
      <c r="U20" s="3"/>
      <c r="V20" s="3" t="str">
        <f t="shared" si="8"/>
        <v/>
      </c>
      <c r="W20" s="3" t="str">
        <f t="shared" si="9"/>
        <v/>
      </c>
      <c r="X20" t="str">
        <f t="shared" si="10"/>
        <v/>
      </c>
      <c r="Y20" t="str">
        <f t="shared" si="11"/>
        <v/>
      </c>
      <c r="Z20" t="str">
        <f t="shared" si="12"/>
        <v/>
      </c>
      <c r="AA20" t="str">
        <f t="shared" si="13"/>
        <v/>
      </c>
      <c r="AB20" t="str">
        <f>IF($I20="teilgenommen",H20,IF($I20="abgesagt","",IF($I20="nicht gekommen",H20,IF($I20="",""))))</f>
        <v/>
      </c>
      <c r="AC20" t="str">
        <f t="shared" si="15"/>
        <v/>
      </c>
      <c r="AD20" t="str">
        <f t="shared" si="16"/>
        <v/>
      </c>
      <c r="AE20" t="str">
        <f t="shared" si="17"/>
        <v/>
      </c>
      <c r="AF20" t="str">
        <f t="shared" si="18"/>
        <v/>
      </c>
      <c r="AG20" t="str">
        <f t="shared" si="19"/>
        <v/>
      </c>
      <c r="AH20" t="str">
        <f t="shared" si="20"/>
        <v/>
      </c>
      <c r="AI20" t="str">
        <f>IF($I20="teilgenommen",IF(J20="",0,MIN(J20,ROUNDDOWN(Dateneingabe_2!$D$7,0))),"")</f>
        <v/>
      </c>
      <c r="AJ20" t="str">
        <f t="shared" si="21"/>
        <v/>
      </c>
    </row>
    <row r="21" spans="1:36" x14ac:dyDescent="0.2">
      <c r="A21" s="237">
        <v>17</v>
      </c>
      <c r="B21" s="292"/>
      <c r="C21" s="292"/>
      <c r="D21" s="292"/>
      <c r="E21" s="306"/>
      <c r="F21" s="292" t="str">
        <f>IF(E21="PLZ eintragen","",IF(E21="","",VLOOKUP(E21,PLZ!$A$2:$B$2550,2,FALSE())))</f>
        <v/>
      </c>
      <c r="G21" s="293"/>
      <c r="H21" s="294" t="str">
        <f>IF(G21="","",DATEDIF(G21,Dateneingabe_2!$D$4,"y"))</f>
        <v/>
      </c>
      <c r="I21" s="316"/>
      <c r="J21" s="321"/>
      <c r="K21" s="328"/>
      <c r="L21" s="245" t="str">
        <f t="shared" si="0"/>
        <v xml:space="preserve"> </v>
      </c>
      <c r="M21" s="3" t="str">
        <f t="shared" si="2"/>
        <v/>
      </c>
      <c r="N21" s="8" t="str">
        <f t="shared" si="3"/>
        <v/>
      </c>
      <c r="O21" s="8" t="str">
        <f t="shared" si="4"/>
        <v/>
      </c>
      <c r="P21" s="8" t="str">
        <f t="shared" si="5"/>
        <v/>
      </c>
      <c r="Q21" s="8" t="str">
        <f t="shared" si="6"/>
        <v/>
      </c>
      <c r="R21" s="8" t="str">
        <f t="shared" si="7"/>
        <v/>
      </c>
      <c r="S21" s="3"/>
      <c r="T21" s="3"/>
      <c r="U21" s="3"/>
      <c r="V21" s="3" t="str">
        <f t="shared" si="8"/>
        <v/>
      </c>
      <c r="W21" s="3" t="str">
        <f t="shared" si="9"/>
        <v/>
      </c>
      <c r="X21" t="str">
        <f t="shared" si="10"/>
        <v/>
      </c>
      <c r="Y21" t="str">
        <f t="shared" si="11"/>
        <v/>
      </c>
      <c r="Z21" t="str">
        <f t="shared" si="12"/>
        <v/>
      </c>
      <c r="AA21" t="str">
        <f t="shared" si="13"/>
        <v/>
      </c>
      <c r="AB21" t="str">
        <f t="shared" si="14"/>
        <v/>
      </c>
      <c r="AC21" t="str">
        <f t="shared" si="15"/>
        <v/>
      </c>
      <c r="AD21" t="str">
        <f t="shared" si="16"/>
        <v/>
      </c>
      <c r="AE21" t="str">
        <f t="shared" si="17"/>
        <v/>
      </c>
      <c r="AF21" t="str">
        <f t="shared" si="18"/>
        <v/>
      </c>
      <c r="AG21" t="str">
        <f t="shared" si="19"/>
        <v/>
      </c>
      <c r="AH21" t="str">
        <f t="shared" si="20"/>
        <v/>
      </c>
      <c r="AI21" t="str">
        <f>IF($I21="teilgenommen",IF(J21="",0,MIN(J21,ROUNDDOWN(Dateneingabe_2!$D$7,0))),"")</f>
        <v/>
      </c>
      <c r="AJ21" t="str">
        <f t="shared" si="21"/>
        <v/>
      </c>
    </row>
    <row r="22" spans="1:36" x14ac:dyDescent="0.2">
      <c r="A22" s="237">
        <v>18</v>
      </c>
      <c r="B22" s="292"/>
      <c r="C22" s="292"/>
      <c r="D22" s="292"/>
      <c r="E22" s="306"/>
      <c r="F22" s="292" t="str">
        <f>IF(E22="PLZ eintragen","",IF(E22="","",VLOOKUP(E22,PLZ!$A$2:$B$2550,2,FALSE())))</f>
        <v/>
      </c>
      <c r="G22" s="293"/>
      <c r="H22" s="294" t="str">
        <f>IF(G22="","",DATEDIF(G22,Dateneingabe_2!$D$4,"y"))</f>
        <v/>
      </c>
      <c r="I22" s="316"/>
      <c r="J22" s="321"/>
      <c r="K22" s="328"/>
      <c r="L22" s="245" t="str">
        <f t="shared" si="0"/>
        <v xml:space="preserve"> </v>
      </c>
      <c r="M22" s="3" t="str">
        <f t="shared" si="2"/>
        <v/>
      </c>
      <c r="N22" s="8" t="str">
        <f t="shared" si="3"/>
        <v/>
      </c>
      <c r="O22" s="8" t="str">
        <f t="shared" si="4"/>
        <v/>
      </c>
      <c r="P22" s="8" t="str">
        <f t="shared" si="5"/>
        <v/>
      </c>
      <c r="Q22" s="8" t="str">
        <f t="shared" si="6"/>
        <v/>
      </c>
      <c r="R22" s="8" t="str">
        <f t="shared" si="7"/>
        <v/>
      </c>
      <c r="S22" s="3"/>
      <c r="T22" s="3"/>
      <c r="U22" s="3"/>
      <c r="V22" s="3" t="str">
        <f t="shared" si="8"/>
        <v/>
      </c>
      <c r="W22" s="3" t="str">
        <f t="shared" si="9"/>
        <v/>
      </c>
      <c r="X22" t="str">
        <f t="shared" si="10"/>
        <v/>
      </c>
      <c r="Y22" t="str">
        <f t="shared" si="11"/>
        <v/>
      </c>
      <c r="Z22" t="str">
        <f t="shared" si="12"/>
        <v/>
      </c>
      <c r="AA22" t="str">
        <f t="shared" si="13"/>
        <v/>
      </c>
      <c r="AB22" t="str">
        <f t="shared" si="14"/>
        <v/>
      </c>
      <c r="AC22" t="str">
        <f t="shared" si="15"/>
        <v/>
      </c>
      <c r="AD22" t="str">
        <f t="shared" si="16"/>
        <v/>
      </c>
      <c r="AE22" t="str">
        <f t="shared" si="17"/>
        <v/>
      </c>
      <c r="AF22" t="str">
        <f t="shared" si="18"/>
        <v/>
      </c>
      <c r="AG22" t="str">
        <f t="shared" si="19"/>
        <v/>
      </c>
      <c r="AH22" t="str">
        <f t="shared" si="20"/>
        <v/>
      </c>
      <c r="AI22" t="str">
        <f>IF($I22="teilgenommen",IF(J22="",0,MIN(J22,ROUNDDOWN(Dateneingabe_2!$D$7,0))),"")</f>
        <v/>
      </c>
      <c r="AJ22" t="str">
        <f t="shared" si="21"/>
        <v/>
      </c>
    </row>
    <row r="23" spans="1:36" x14ac:dyDescent="0.2">
      <c r="A23" s="237">
        <v>19</v>
      </c>
      <c r="B23" s="292"/>
      <c r="C23" s="292"/>
      <c r="D23" s="292"/>
      <c r="E23" s="306"/>
      <c r="F23" s="292" t="str">
        <f>IF(E23="PLZ eintragen","",IF(E23="","",VLOOKUP(E23,PLZ!$A$2:$B$2550,2,FALSE())))</f>
        <v/>
      </c>
      <c r="G23" s="293"/>
      <c r="H23" s="294" t="str">
        <f>IF(G23="","",DATEDIF(G23,Dateneingabe_2!$D$4,"y"))</f>
        <v/>
      </c>
      <c r="I23" s="316"/>
      <c r="J23" s="321"/>
      <c r="K23" s="328"/>
      <c r="L23" s="245" t="str">
        <f t="shared" si="0"/>
        <v xml:space="preserve"> </v>
      </c>
      <c r="M23" s="3" t="str">
        <f t="shared" si="2"/>
        <v/>
      </c>
      <c r="N23" s="8" t="str">
        <f t="shared" si="3"/>
        <v/>
      </c>
      <c r="O23" s="8" t="str">
        <f t="shared" si="4"/>
        <v/>
      </c>
      <c r="P23" s="8" t="str">
        <f t="shared" si="5"/>
        <v/>
      </c>
      <c r="Q23" s="8" t="str">
        <f t="shared" si="6"/>
        <v/>
      </c>
      <c r="R23" s="8" t="str">
        <f t="shared" si="7"/>
        <v/>
      </c>
      <c r="S23" s="3"/>
      <c r="T23" s="3"/>
      <c r="U23" s="3"/>
      <c r="V23" s="3" t="str">
        <f t="shared" si="8"/>
        <v/>
      </c>
      <c r="W23" s="3" t="str">
        <f t="shared" si="9"/>
        <v/>
      </c>
      <c r="X23" t="str">
        <f t="shared" si="10"/>
        <v/>
      </c>
      <c r="Y23" t="str">
        <f t="shared" si="11"/>
        <v/>
      </c>
      <c r="Z23" t="str">
        <f t="shared" si="12"/>
        <v/>
      </c>
      <c r="AA23" t="str">
        <f t="shared" si="13"/>
        <v/>
      </c>
      <c r="AB23" t="str">
        <f t="shared" si="14"/>
        <v/>
      </c>
      <c r="AC23" t="str">
        <f t="shared" si="15"/>
        <v/>
      </c>
      <c r="AD23" t="str">
        <f t="shared" si="16"/>
        <v/>
      </c>
      <c r="AE23" t="str">
        <f t="shared" si="17"/>
        <v/>
      </c>
      <c r="AF23" t="str">
        <f t="shared" si="18"/>
        <v/>
      </c>
      <c r="AG23" t="str">
        <f t="shared" si="19"/>
        <v/>
      </c>
      <c r="AH23" t="str">
        <f t="shared" si="20"/>
        <v/>
      </c>
      <c r="AI23" t="str">
        <f>IF($I23="teilgenommen",IF(J23="",0,MIN(J23,ROUNDDOWN(Dateneingabe_2!$D$7,0))),"")</f>
        <v/>
      </c>
      <c r="AJ23" t="str">
        <f t="shared" si="21"/>
        <v/>
      </c>
    </row>
    <row r="24" spans="1:36" x14ac:dyDescent="0.2">
      <c r="A24" s="237">
        <v>20</v>
      </c>
      <c r="B24" s="292"/>
      <c r="C24" s="292"/>
      <c r="D24" s="292"/>
      <c r="E24" s="306"/>
      <c r="F24" s="292" t="str">
        <f>IF(E24="PLZ eintragen","",IF(E24="","",VLOOKUP(E24,PLZ!$A$2:$B$2550,2,FALSE())))</f>
        <v/>
      </c>
      <c r="G24" s="293"/>
      <c r="H24" s="294" t="str">
        <f>IF(G24="","",DATEDIF(G24,Dateneingabe_2!$D$4,"y"))</f>
        <v/>
      </c>
      <c r="I24" s="316"/>
      <c r="J24" s="321"/>
      <c r="K24" s="328"/>
      <c r="L24" s="245" t="str">
        <f t="shared" si="0"/>
        <v xml:space="preserve"> </v>
      </c>
      <c r="M24" s="3" t="str">
        <f t="shared" si="2"/>
        <v/>
      </c>
      <c r="N24" s="8" t="str">
        <f t="shared" si="3"/>
        <v/>
      </c>
      <c r="O24" s="8" t="str">
        <f t="shared" si="4"/>
        <v/>
      </c>
      <c r="P24" s="8" t="str">
        <f t="shared" si="5"/>
        <v/>
      </c>
      <c r="Q24" s="8" t="str">
        <f t="shared" si="6"/>
        <v/>
      </c>
      <c r="R24" s="8" t="str">
        <f t="shared" si="7"/>
        <v/>
      </c>
      <c r="S24" s="3"/>
      <c r="T24" s="3"/>
      <c r="U24" s="3"/>
      <c r="V24" s="3" t="str">
        <f t="shared" si="8"/>
        <v/>
      </c>
      <c r="W24" s="3" t="str">
        <f t="shared" si="9"/>
        <v/>
      </c>
      <c r="X24" t="str">
        <f t="shared" si="10"/>
        <v/>
      </c>
      <c r="Y24" t="str">
        <f t="shared" si="11"/>
        <v/>
      </c>
      <c r="Z24" t="str">
        <f t="shared" si="12"/>
        <v/>
      </c>
      <c r="AA24" t="str">
        <f t="shared" si="13"/>
        <v/>
      </c>
      <c r="AB24" t="str">
        <f t="shared" si="14"/>
        <v/>
      </c>
      <c r="AC24" t="str">
        <f t="shared" si="15"/>
        <v/>
      </c>
      <c r="AD24" t="str">
        <f t="shared" si="16"/>
        <v/>
      </c>
      <c r="AE24" t="str">
        <f t="shared" si="17"/>
        <v/>
      </c>
      <c r="AF24" t="str">
        <f t="shared" si="18"/>
        <v/>
      </c>
      <c r="AG24" t="str">
        <f t="shared" si="19"/>
        <v/>
      </c>
      <c r="AH24" t="str">
        <f t="shared" si="20"/>
        <v/>
      </c>
      <c r="AI24" t="str">
        <f>IF($I24="teilgenommen",IF(J24="",0,MIN(J24,ROUNDDOWN(Dateneingabe_2!$D$7,0))),"")</f>
        <v/>
      </c>
      <c r="AJ24" t="str">
        <f t="shared" si="21"/>
        <v/>
      </c>
    </row>
    <row r="25" spans="1:36" x14ac:dyDescent="0.2">
      <c r="A25" s="237">
        <v>21</v>
      </c>
      <c r="B25" s="292"/>
      <c r="C25" s="292"/>
      <c r="D25" s="292"/>
      <c r="E25" s="306"/>
      <c r="F25" s="292" t="str">
        <f>IF(E25="PLZ eintragen","",IF(E25="","",VLOOKUP(E25,PLZ!$A$2:$B$2550,2,FALSE())))</f>
        <v/>
      </c>
      <c r="G25" s="293"/>
      <c r="H25" s="294" t="str">
        <f>IF(G25="","",DATEDIF(G25,Dateneingabe_2!$D$4,"y"))</f>
        <v/>
      </c>
      <c r="I25" s="316"/>
      <c r="J25" s="321"/>
      <c r="K25" s="328"/>
      <c r="L25" s="245" t="str">
        <f t="shared" si="0"/>
        <v xml:space="preserve"> </v>
      </c>
      <c r="M25" s="3" t="str">
        <f t="shared" si="2"/>
        <v/>
      </c>
      <c r="N25" s="8" t="str">
        <f t="shared" si="3"/>
        <v/>
      </c>
      <c r="O25" s="8" t="str">
        <f t="shared" si="4"/>
        <v/>
      </c>
      <c r="P25" s="8" t="str">
        <f t="shared" si="5"/>
        <v/>
      </c>
      <c r="Q25" s="8" t="str">
        <f t="shared" si="6"/>
        <v/>
      </c>
      <c r="R25" s="8" t="str">
        <f t="shared" si="7"/>
        <v/>
      </c>
      <c r="S25" s="3"/>
      <c r="T25" s="3"/>
      <c r="U25" s="3"/>
      <c r="V25" s="3" t="str">
        <f t="shared" si="8"/>
        <v/>
      </c>
      <c r="W25" s="3" t="str">
        <f t="shared" si="9"/>
        <v/>
      </c>
      <c r="X25" t="str">
        <f t="shared" si="10"/>
        <v/>
      </c>
      <c r="Y25" t="str">
        <f t="shared" si="11"/>
        <v/>
      </c>
      <c r="Z25" t="str">
        <f t="shared" si="12"/>
        <v/>
      </c>
      <c r="AA25" t="str">
        <f t="shared" si="13"/>
        <v/>
      </c>
      <c r="AB25" t="str">
        <f t="shared" si="14"/>
        <v/>
      </c>
      <c r="AC25" t="str">
        <f t="shared" si="15"/>
        <v/>
      </c>
      <c r="AD25" t="str">
        <f t="shared" si="16"/>
        <v/>
      </c>
      <c r="AE25" t="str">
        <f t="shared" si="17"/>
        <v/>
      </c>
      <c r="AF25" t="str">
        <f t="shared" si="18"/>
        <v/>
      </c>
      <c r="AG25" t="str">
        <f t="shared" si="19"/>
        <v/>
      </c>
      <c r="AH25" t="str">
        <f t="shared" si="20"/>
        <v/>
      </c>
      <c r="AI25" t="str">
        <f>IF($I25="teilgenommen",IF(J25="",0,MIN(J25,ROUNDDOWN(Dateneingabe_2!$D$7,0))),"")</f>
        <v/>
      </c>
      <c r="AJ25" t="str">
        <f t="shared" si="21"/>
        <v/>
      </c>
    </row>
    <row r="26" spans="1:36" x14ac:dyDescent="0.2">
      <c r="A26" s="237">
        <v>22</v>
      </c>
      <c r="B26" s="292"/>
      <c r="C26" s="292"/>
      <c r="D26" s="292"/>
      <c r="E26" s="306"/>
      <c r="F26" s="292" t="str">
        <f>IF(E26="PLZ eintragen","",IF(E26="","",VLOOKUP(E26,PLZ!$A$2:$B$2550,2,FALSE())))</f>
        <v/>
      </c>
      <c r="G26" s="293"/>
      <c r="H26" s="294" t="str">
        <f>IF(G26="","",DATEDIF(G26,Dateneingabe_2!$D$4,"y"))</f>
        <v/>
      </c>
      <c r="I26" s="316"/>
      <c r="J26" s="321"/>
      <c r="K26" s="328"/>
      <c r="L26" s="245" t="str">
        <f t="shared" si="0"/>
        <v xml:space="preserve"> </v>
      </c>
      <c r="M26" s="3" t="str">
        <f t="shared" si="2"/>
        <v/>
      </c>
      <c r="N26" s="8" t="str">
        <f t="shared" si="3"/>
        <v/>
      </c>
      <c r="O26" s="8" t="str">
        <f t="shared" si="4"/>
        <v/>
      </c>
      <c r="P26" s="8" t="str">
        <f t="shared" si="5"/>
        <v/>
      </c>
      <c r="Q26" s="8" t="str">
        <f t="shared" si="6"/>
        <v/>
      </c>
      <c r="R26" s="8" t="str">
        <f t="shared" si="7"/>
        <v/>
      </c>
      <c r="S26" s="3"/>
      <c r="T26" s="3"/>
      <c r="U26" s="3"/>
      <c r="V26" s="3" t="str">
        <f t="shared" si="8"/>
        <v/>
      </c>
      <c r="W26" s="3" t="str">
        <f t="shared" si="9"/>
        <v/>
      </c>
      <c r="X26" t="str">
        <f t="shared" si="10"/>
        <v/>
      </c>
      <c r="Y26" t="str">
        <f t="shared" si="11"/>
        <v/>
      </c>
      <c r="Z26" t="str">
        <f t="shared" si="12"/>
        <v/>
      </c>
      <c r="AA26" t="str">
        <f t="shared" si="13"/>
        <v/>
      </c>
      <c r="AB26" t="str">
        <f t="shared" si="14"/>
        <v/>
      </c>
      <c r="AC26" t="str">
        <f t="shared" si="15"/>
        <v/>
      </c>
      <c r="AD26" t="str">
        <f t="shared" si="16"/>
        <v/>
      </c>
      <c r="AE26" t="str">
        <f t="shared" si="17"/>
        <v/>
      </c>
      <c r="AF26" t="str">
        <f t="shared" si="18"/>
        <v/>
      </c>
      <c r="AG26" t="str">
        <f t="shared" si="19"/>
        <v/>
      </c>
      <c r="AH26" t="str">
        <f t="shared" si="20"/>
        <v/>
      </c>
      <c r="AI26" t="str">
        <f>IF($I26="teilgenommen",IF(J26="",0,MIN(J26,ROUNDDOWN(Dateneingabe_2!$D$7,0))),"")</f>
        <v/>
      </c>
      <c r="AJ26" t="str">
        <f t="shared" si="21"/>
        <v/>
      </c>
    </row>
    <row r="27" spans="1:36" x14ac:dyDescent="0.2">
      <c r="A27" s="237">
        <v>23</v>
      </c>
      <c r="B27" s="292"/>
      <c r="C27" s="292"/>
      <c r="D27" s="292"/>
      <c r="E27" s="306"/>
      <c r="F27" s="292" t="str">
        <f>IF(E27="PLZ eintragen","",IF(E27="","",VLOOKUP(E27,PLZ!$A$2:$B$2550,2,FALSE())))</f>
        <v/>
      </c>
      <c r="G27" s="293"/>
      <c r="H27" s="294" t="str">
        <f>IF(G27="","",DATEDIF(G27,Dateneingabe_2!$D$4,"y"))</f>
        <v/>
      </c>
      <c r="I27" s="316"/>
      <c r="J27" s="321"/>
      <c r="K27" s="328"/>
      <c r="L27" s="245" t="str">
        <f t="shared" si="0"/>
        <v xml:space="preserve"> </v>
      </c>
      <c r="M27" s="3" t="str">
        <f t="shared" si="2"/>
        <v/>
      </c>
      <c r="N27" s="8" t="str">
        <f t="shared" si="3"/>
        <v/>
      </c>
      <c r="O27" s="8" t="str">
        <f t="shared" si="4"/>
        <v/>
      </c>
      <c r="P27" s="8" t="str">
        <f t="shared" si="5"/>
        <v/>
      </c>
      <c r="Q27" s="8" t="str">
        <f t="shared" si="6"/>
        <v/>
      </c>
      <c r="R27" s="8" t="str">
        <f t="shared" si="7"/>
        <v/>
      </c>
      <c r="S27" s="3"/>
      <c r="T27" s="3"/>
      <c r="U27" s="3"/>
      <c r="V27" s="3" t="str">
        <f t="shared" si="8"/>
        <v/>
      </c>
      <c r="W27" s="3" t="str">
        <f t="shared" si="9"/>
        <v/>
      </c>
      <c r="X27" t="str">
        <f t="shared" si="10"/>
        <v/>
      </c>
      <c r="Y27" t="str">
        <f t="shared" si="11"/>
        <v/>
      </c>
      <c r="Z27" t="str">
        <f t="shared" si="12"/>
        <v/>
      </c>
      <c r="AA27" t="str">
        <f t="shared" si="13"/>
        <v/>
      </c>
      <c r="AB27" t="str">
        <f t="shared" si="14"/>
        <v/>
      </c>
      <c r="AC27" t="str">
        <f t="shared" si="15"/>
        <v/>
      </c>
      <c r="AD27" t="str">
        <f t="shared" si="16"/>
        <v/>
      </c>
      <c r="AE27" t="str">
        <f t="shared" si="17"/>
        <v/>
      </c>
      <c r="AF27" t="str">
        <f t="shared" si="18"/>
        <v/>
      </c>
      <c r="AG27" t="str">
        <f t="shared" si="19"/>
        <v/>
      </c>
      <c r="AH27" t="str">
        <f t="shared" si="20"/>
        <v/>
      </c>
      <c r="AI27" t="str">
        <f>IF($I27="teilgenommen",IF(J27="",0,MIN(J27,ROUNDDOWN(Dateneingabe_2!$D$7,0))),"")</f>
        <v/>
      </c>
      <c r="AJ27" t="str">
        <f t="shared" si="21"/>
        <v/>
      </c>
    </row>
    <row r="28" spans="1:36" x14ac:dyDescent="0.2">
      <c r="A28" s="237">
        <v>24</v>
      </c>
      <c r="B28" s="292"/>
      <c r="C28" s="292"/>
      <c r="D28" s="292"/>
      <c r="E28" s="306"/>
      <c r="F28" s="292" t="str">
        <f>IF(E28="PLZ eintragen","",IF(E28="","",VLOOKUP(E28,PLZ!$A$2:$B$2550,2,FALSE())))</f>
        <v/>
      </c>
      <c r="G28" s="293"/>
      <c r="H28" s="294" t="str">
        <f>IF(G28="","",DATEDIF(G28,Dateneingabe_2!$D$4,"y"))</f>
        <v/>
      </c>
      <c r="I28" s="316"/>
      <c r="J28" s="321"/>
      <c r="K28" s="328"/>
      <c r="L28" s="245" t="str">
        <f t="shared" si="0"/>
        <v xml:space="preserve"> </v>
      </c>
      <c r="M28" s="3" t="str">
        <f t="shared" si="2"/>
        <v/>
      </c>
      <c r="N28" s="8" t="str">
        <f t="shared" si="3"/>
        <v/>
      </c>
      <c r="O28" s="8" t="str">
        <f t="shared" si="4"/>
        <v/>
      </c>
      <c r="P28" s="8" t="str">
        <f t="shared" si="5"/>
        <v/>
      </c>
      <c r="Q28" s="8" t="str">
        <f t="shared" si="6"/>
        <v/>
      </c>
      <c r="R28" s="8" t="str">
        <f t="shared" si="7"/>
        <v/>
      </c>
      <c r="S28" s="3"/>
      <c r="T28" s="3"/>
      <c r="U28" s="3"/>
      <c r="V28" s="3" t="str">
        <f t="shared" si="8"/>
        <v/>
      </c>
      <c r="W28" s="3" t="str">
        <f t="shared" si="9"/>
        <v/>
      </c>
      <c r="X28" t="str">
        <f t="shared" si="10"/>
        <v/>
      </c>
      <c r="Y28" t="str">
        <f t="shared" si="11"/>
        <v/>
      </c>
      <c r="Z28" t="str">
        <f t="shared" si="12"/>
        <v/>
      </c>
      <c r="AA28" t="str">
        <f t="shared" si="13"/>
        <v/>
      </c>
      <c r="AB28" t="str">
        <f t="shared" si="14"/>
        <v/>
      </c>
      <c r="AC28" t="str">
        <f t="shared" si="15"/>
        <v/>
      </c>
      <c r="AD28" t="str">
        <f t="shared" si="16"/>
        <v/>
      </c>
      <c r="AE28" t="str">
        <f t="shared" si="17"/>
        <v/>
      </c>
      <c r="AF28" t="str">
        <f t="shared" si="18"/>
        <v/>
      </c>
      <c r="AG28" t="str">
        <f t="shared" si="19"/>
        <v/>
      </c>
      <c r="AH28" t="str">
        <f t="shared" si="20"/>
        <v/>
      </c>
      <c r="AI28" t="str">
        <f>IF($I28="teilgenommen",IF(J28="",0,MIN(J28,ROUNDDOWN(Dateneingabe_2!$D$7,0))),"")</f>
        <v/>
      </c>
      <c r="AJ28" t="str">
        <f t="shared" si="21"/>
        <v/>
      </c>
    </row>
    <row r="29" spans="1:36" x14ac:dyDescent="0.2">
      <c r="A29" s="237">
        <v>25</v>
      </c>
      <c r="B29" s="292"/>
      <c r="C29" s="292"/>
      <c r="D29" s="292"/>
      <c r="E29" s="306"/>
      <c r="F29" s="292" t="str">
        <f>IF(E29="PLZ eintragen","",IF(E29="","",VLOOKUP(E29,PLZ!$A$2:$B$2550,2,FALSE())))</f>
        <v/>
      </c>
      <c r="G29" s="293"/>
      <c r="H29" s="294" t="str">
        <f>IF(G29="","",DATEDIF(G29,Dateneingabe_2!$D$4,"y"))</f>
        <v/>
      </c>
      <c r="I29" s="316"/>
      <c r="J29" s="321"/>
      <c r="K29" s="328"/>
      <c r="L29" s="245" t="str">
        <f t="shared" si="0"/>
        <v xml:space="preserve"> </v>
      </c>
      <c r="M29" s="3" t="str">
        <f t="shared" si="2"/>
        <v/>
      </c>
      <c r="N29" s="8" t="str">
        <f t="shared" si="3"/>
        <v/>
      </c>
      <c r="O29" s="8" t="str">
        <f t="shared" si="4"/>
        <v/>
      </c>
      <c r="P29" s="8" t="str">
        <f t="shared" si="5"/>
        <v/>
      </c>
      <c r="Q29" s="8" t="str">
        <f t="shared" si="6"/>
        <v/>
      </c>
      <c r="R29" s="8" t="str">
        <f t="shared" si="7"/>
        <v/>
      </c>
      <c r="S29" s="3"/>
      <c r="T29" s="3"/>
      <c r="U29" s="3"/>
      <c r="V29" s="3" t="str">
        <f t="shared" si="8"/>
        <v/>
      </c>
      <c r="W29" s="3" t="str">
        <f t="shared" si="9"/>
        <v/>
      </c>
      <c r="X29" t="str">
        <f t="shared" si="10"/>
        <v/>
      </c>
      <c r="Y29" t="str">
        <f t="shared" si="11"/>
        <v/>
      </c>
      <c r="Z29" t="str">
        <f t="shared" si="12"/>
        <v/>
      </c>
      <c r="AA29" t="str">
        <f t="shared" si="13"/>
        <v/>
      </c>
      <c r="AB29" t="str">
        <f t="shared" si="14"/>
        <v/>
      </c>
      <c r="AC29" t="str">
        <f t="shared" si="15"/>
        <v/>
      </c>
      <c r="AD29" t="str">
        <f t="shared" si="16"/>
        <v/>
      </c>
      <c r="AE29" t="str">
        <f t="shared" si="17"/>
        <v/>
      </c>
      <c r="AF29" t="str">
        <f t="shared" si="18"/>
        <v/>
      </c>
      <c r="AG29" t="str">
        <f t="shared" si="19"/>
        <v/>
      </c>
      <c r="AH29" t="str">
        <f t="shared" si="20"/>
        <v/>
      </c>
      <c r="AI29" t="str">
        <f>IF($I29="teilgenommen",IF(J29="",0,MIN(J29,ROUNDDOWN(Dateneingabe_2!$D$7,0))),"")</f>
        <v/>
      </c>
      <c r="AJ29" t="str">
        <f t="shared" si="21"/>
        <v/>
      </c>
    </row>
    <row r="30" spans="1:36" x14ac:dyDescent="0.2">
      <c r="A30" s="237">
        <v>26</v>
      </c>
      <c r="B30" s="292"/>
      <c r="C30" s="292"/>
      <c r="D30" s="292"/>
      <c r="E30" s="306"/>
      <c r="F30" s="292" t="str">
        <f>IF(E30="PLZ eintragen","",IF(E30="","",VLOOKUP(E30,PLZ!$A$2:$B$2550,2,FALSE())))</f>
        <v/>
      </c>
      <c r="G30" s="293"/>
      <c r="H30" s="294" t="str">
        <f>IF(G30="","",DATEDIF(G30,Dateneingabe_2!$D$4,"y"))</f>
        <v/>
      </c>
      <c r="I30" s="316"/>
      <c r="J30" s="321"/>
      <c r="K30" s="328"/>
      <c r="L30" s="245" t="str">
        <f t="shared" si="0"/>
        <v xml:space="preserve"> </v>
      </c>
      <c r="M30" s="3" t="str">
        <f t="shared" si="2"/>
        <v/>
      </c>
      <c r="N30" s="8" t="str">
        <f t="shared" si="3"/>
        <v/>
      </c>
      <c r="O30" s="8" t="str">
        <f t="shared" si="4"/>
        <v/>
      </c>
      <c r="P30" s="8" t="str">
        <f t="shared" si="5"/>
        <v/>
      </c>
      <c r="Q30" s="8" t="str">
        <f t="shared" si="6"/>
        <v/>
      </c>
      <c r="R30" s="8" t="str">
        <f t="shared" si="7"/>
        <v/>
      </c>
      <c r="S30" s="3"/>
      <c r="T30" s="3"/>
      <c r="U30" s="3"/>
      <c r="V30" s="3" t="str">
        <f t="shared" si="8"/>
        <v/>
      </c>
      <c r="W30" s="3" t="str">
        <f t="shared" si="9"/>
        <v/>
      </c>
      <c r="X30" t="str">
        <f t="shared" si="10"/>
        <v/>
      </c>
      <c r="Y30" t="str">
        <f t="shared" si="11"/>
        <v/>
      </c>
      <c r="Z30" t="str">
        <f t="shared" si="12"/>
        <v/>
      </c>
      <c r="AA30" t="str">
        <f t="shared" si="13"/>
        <v/>
      </c>
      <c r="AB30" t="str">
        <f t="shared" si="14"/>
        <v/>
      </c>
      <c r="AC30" t="str">
        <f t="shared" si="15"/>
        <v/>
      </c>
      <c r="AD30" t="str">
        <f t="shared" si="16"/>
        <v/>
      </c>
      <c r="AE30" t="str">
        <f t="shared" si="17"/>
        <v/>
      </c>
      <c r="AF30" t="str">
        <f t="shared" si="18"/>
        <v/>
      </c>
      <c r="AG30" t="str">
        <f t="shared" si="19"/>
        <v/>
      </c>
      <c r="AH30" t="str">
        <f t="shared" si="20"/>
        <v/>
      </c>
      <c r="AI30" t="str">
        <f>IF($I30="teilgenommen",IF(J30="",0,MIN(J30,ROUNDDOWN(Dateneingabe_2!$D$7,0))),"")</f>
        <v/>
      </c>
      <c r="AJ30" t="str">
        <f t="shared" si="21"/>
        <v/>
      </c>
    </row>
    <row r="31" spans="1:36" x14ac:dyDescent="0.2">
      <c r="A31" s="237">
        <v>27</v>
      </c>
      <c r="B31" s="292"/>
      <c r="C31" s="292"/>
      <c r="D31" s="292"/>
      <c r="E31" s="306"/>
      <c r="F31" s="292" t="str">
        <f>IF(E31="PLZ eintragen","",IF(E31="","",VLOOKUP(E31,PLZ!$A$2:$B$2550,2,FALSE())))</f>
        <v/>
      </c>
      <c r="G31" s="293"/>
      <c r="H31" s="294" t="str">
        <f>IF(G31="","",DATEDIF(G31,Dateneingabe_2!$D$4,"y"))</f>
        <v/>
      </c>
      <c r="I31" s="316"/>
      <c r="J31" s="321"/>
      <c r="K31" s="328"/>
      <c r="L31" s="245" t="str">
        <f t="shared" si="0"/>
        <v xml:space="preserve"> </v>
      </c>
      <c r="M31" s="3" t="str">
        <f t="shared" si="2"/>
        <v/>
      </c>
      <c r="N31" s="8" t="str">
        <f t="shared" si="3"/>
        <v/>
      </c>
      <c r="O31" s="8" t="str">
        <f t="shared" si="4"/>
        <v/>
      </c>
      <c r="P31" s="8" t="str">
        <f t="shared" si="5"/>
        <v/>
      </c>
      <c r="Q31" s="8" t="str">
        <f t="shared" si="6"/>
        <v/>
      </c>
      <c r="R31" s="8" t="str">
        <f t="shared" si="7"/>
        <v/>
      </c>
      <c r="S31" s="3"/>
      <c r="T31" s="3"/>
      <c r="U31" s="3"/>
      <c r="V31" s="3" t="str">
        <f t="shared" si="8"/>
        <v/>
      </c>
      <c r="W31" s="3" t="str">
        <f t="shared" si="9"/>
        <v/>
      </c>
      <c r="X31" t="str">
        <f t="shared" si="10"/>
        <v/>
      </c>
      <c r="Y31" t="str">
        <f t="shared" si="11"/>
        <v/>
      </c>
      <c r="Z31" t="str">
        <f t="shared" si="12"/>
        <v/>
      </c>
      <c r="AA31" t="str">
        <f t="shared" si="13"/>
        <v/>
      </c>
      <c r="AB31" t="str">
        <f t="shared" si="14"/>
        <v/>
      </c>
      <c r="AC31" t="str">
        <f t="shared" si="15"/>
        <v/>
      </c>
      <c r="AD31" t="str">
        <f t="shared" si="16"/>
        <v/>
      </c>
      <c r="AE31" t="str">
        <f t="shared" si="17"/>
        <v/>
      </c>
      <c r="AF31" t="str">
        <f t="shared" si="18"/>
        <v/>
      </c>
      <c r="AG31" t="str">
        <f t="shared" si="19"/>
        <v/>
      </c>
      <c r="AH31" t="str">
        <f t="shared" si="20"/>
        <v/>
      </c>
      <c r="AI31" t="str">
        <f>IF($I31="teilgenommen",IF(J31="",0,MIN(J31,ROUNDDOWN(Dateneingabe_2!$D$7,0))),"")</f>
        <v/>
      </c>
      <c r="AJ31" t="str">
        <f t="shared" si="21"/>
        <v/>
      </c>
    </row>
    <row r="32" spans="1:36" x14ac:dyDescent="0.2">
      <c r="A32" s="237">
        <v>28</v>
      </c>
      <c r="B32" s="292"/>
      <c r="C32" s="292"/>
      <c r="D32" s="292"/>
      <c r="E32" s="306"/>
      <c r="F32" s="292" t="str">
        <f>IF(E32="PLZ eintragen","",IF(E32="","",VLOOKUP(E32,PLZ!$A$2:$B$2550,2,FALSE())))</f>
        <v/>
      </c>
      <c r="G32" s="293"/>
      <c r="H32" s="294" t="str">
        <f>IF(G32="","",DATEDIF(G32,Dateneingabe_2!$D$4,"y"))</f>
        <v/>
      </c>
      <c r="I32" s="316"/>
      <c r="J32" s="321"/>
      <c r="K32" s="328"/>
      <c r="L32" s="245" t="str">
        <f t="shared" si="0"/>
        <v xml:space="preserve"> </v>
      </c>
      <c r="M32" s="3" t="str">
        <f t="shared" si="2"/>
        <v/>
      </c>
      <c r="N32" s="8" t="str">
        <f t="shared" si="3"/>
        <v/>
      </c>
      <c r="O32" s="8" t="str">
        <f t="shared" si="4"/>
        <v/>
      </c>
      <c r="P32" s="8" t="str">
        <f t="shared" si="5"/>
        <v/>
      </c>
      <c r="Q32" s="8" t="str">
        <f t="shared" si="6"/>
        <v/>
      </c>
      <c r="R32" s="8" t="str">
        <f t="shared" si="7"/>
        <v/>
      </c>
      <c r="S32" s="3"/>
      <c r="T32" s="3"/>
      <c r="U32" s="3"/>
      <c r="V32" s="3" t="str">
        <f t="shared" si="8"/>
        <v/>
      </c>
      <c r="W32" s="3" t="str">
        <f t="shared" si="9"/>
        <v/>
      </c>
      <c r="X32" t="str">
        <f t="shared" si="10"/>
        <v/>
      </c>
      <c r="Y32" t="str">
        <f t="shared" si="11"/>
        <v/>
      </c>
      <c r="Z32" t="str">
        <f t="shared" si="12"/>
        <v/>
      </c>
      <c r="AA32" t="str">
        <f t="shared" si="13"/>
        <v/>
      </c>
      <c r="AB32" t="str">
        <f t="shared" si="14"/>
        <v/>
      </c>
      <c r="AC32" t="str">
        <f t="shared" si="15"/>
        <v/>
      </c>
      <c r="AD32" t="str">
        <f t="shared" si="16"/>
        <v/>
      </c>
      <c r="AE32" t="str">
        <f t="shared" si="17"/>
        <v/>
      </c>
      <c r="AF32" t="str">
        <f t="shared" si="18"/>
        <v/>
      </c>
      <c r="AG32" t="str">
        <f t="shared" si="19"/>
        <v/>
      </c>
      <c r="AH32" t="str">
        <f t="shared" si="20"/>
        <v/>
      </c>
      <c r="AI32" t="str">
        <f>IF($I32="teilgenommen",IF(J32="",0,MIN(J32,ROUNDDOWN(Dateneingabe_2!$D$7,0))),"")</f>
        <v/>
      </c>
      <c r="AJ32" t="str">
        <f t="shared" si="21"/>
        <v/>
      </c>
    </row>
    <row r="33" spans="1:36" x14ac:dyDescent="0.2">
      <c r="A33" s="237">
        <v>29</v>
      </c>
      <c r="B33" s="292"/>
      <c r="C33" s="292"/>
      <c r="D33" s="292"/>
      <c r="E33" s="306"/>
      <c r="F33" s="292" t="str">
        <f>IF(E33="PLZ eintragen","",IF(E33="","",VLOOKUP(E33,PLZ!$A$2:$B$2550,2,FALSE())))</f>
        <v/>
      </c>
      <c r="G33" s="293"/>
      <c r="H33" s="294" t="str">
        <f>IF(G33="","",DATEDIF(G33,Dateneingabe_2!$D$4,"y"))</f>
        <v/>
      </c>
      <c r="I33" s="316"/>
      <c r="J33" s="321"/>
      <c r="K33" s="328"/>
      <c r="L33" s="245" t="str">
        <f t="shared" si="0"/>
        <v xml:space="preserve"> </v>
      </c>
      <c r="M33" s="3" t="str">
        <f t="shared" si="2"/>
        <v/>
      </c>
      <c r="N33" s="8" t="str">
        <f t="shared" si="3"/>
        <v/>
      </c>
      <c r="O33" s="8" t="str">
        <f t="shared" si="4"/>
        <v/>
      </c>
      <c r="P33" s="8" t="str">
        <f t="shared" si="5"/>
        <v/>
      </c>
      <c r="Q33" s="8" t="str">
        <f t="shared" si="6"/>
        <v/>
      </c>
      <c r="R33" s="8" t="str">
        <f t="shared" si="7"/>
        <v/>
      </c>
      <c r="S33" s="3"/>
      <c r="T33" s="3"/>
      <c r="U33" s="3"/>
      <c r="V33" s="3" t="str">
        <f t="shared" si="8"/>
        <v/>
      </c>
      <c r="W33" s="3" t="str">
        <f t="shared" si="9"/>
        <v/>
      </c>
      <c r="X33" t="str">
        <f t="shared" si="10"/>
        <v/>
      </c>
      <c r="Y33" t="str">
        <f t="shared" si="11"/>
        <v/>
      </c>
      <c r="Z33" t="str">
        <f t="shared" si="12"/>
        <v/>
      </c>
      <c r="AA33" t="str">
        <f t="shared" si="13"/>
        <v/>
      </c>
      <c r="AB33" t="str">
        <f t="shared" si="14"/>
        <v/>
      </c>
      <c r="AC33" t="str">
        <f t="shared" si="15"/>
        <v/>
      </c>
      <c r="AD33" t="str">
        <f t="shared" si="16"/>
        <v/>
      </c>
      <c r="AE33" t="str">
        <f t="shared" si="17"/>
        <v/>
      </c>
      <c r="AF33" t="str">
        <f t="shared" si="18"/>
        <v/>
      </c>
      <c r="AG33" t="str">
        <f t="shared" si="19"/>
        <v/>
      </c>
      <c r="AH33" t="str">
        <f t="shared" si="20"/>
        <v/>
      </c>
      <c r="AI33" t="str">
        <f>IF($I33="teilgenommen",IF(J33="",0,MIN(J33,ROUNDDOWN(Dateneingabe_2!$D$7,0))),"")</f>
        <v/>
      </c>
      <c r="AJ33" t="str">
        <f t="shared" si="21"/>
        <v/>
      </c>
    </row>
    <row r="34" spans="1:36" x14ac:dyDescent="0.2">
      <c r="A34" s="237">
        <v>30</v>
      </c>
      <c r="B34" s="292"/>
      <c r="C34" s="292"/>
      <c r="D34" s="292"/>
      <c r="E34" s="306"/>
      <c r="F34" s="292" t="str">
        <f>IF(E34="PLZ eintragen","",IF(E34="","",VLOOKUP(E34,PLZ!$A$2:$B$2550,2,FALSE())))</f>
        <v/>
      </c>
      <c r="G34" s="293"/>
      <c r="H34" s="294" t="str">
        <f>IF(G34="","",DATEDIF(G34,Dateneingabe_2!$D$4,"y"))</f>
        <v/>
      </c>
      <c r="I34" s="316"/>
      <c r="J34" s="321"/>
      <c r="K34" s="328"/>
      <c r="L34" s="245" t="str">
        <f t="shared" si="0"/>
        <v xml:space="preserve"> </v>
      </c>
      <c r="M34" s="3" t="str">
        <f t="shared" si="2"/>
        <v/>
      </c>
      <c r="N34" s="8" t="str">
        <f t="shared" si="3"/>
        <v/>
      </c>
      <c r="O34" s="8" t="str">
        <f t="shared" si="4"/>
        <v/>
      </c>
      <c r="P34" s="8" t="str">
        <f t="shared" si="5"/>
        <v/>
      </c>
      <c r="Q34" s="8" t="str">
        <f t="shared" si="6"/>
        <v/>
      </c>
      <c r="R34" s="8" t="str">
        <f t="shared" si="7"/>
        <v/>
      </c>
      <c r="S34" s="3"/>
      <c r="T34" s="3"/>
      <c r="U34" s="3"/>
      <c r="V34" s="3" t="str">
        <f t="shared" si="8"/>
        <v/>
      </c>
      <c r="W34" s="3" t="str">
        <f t="shared" si="9"/>
        <v/>
      </c>
      <c r="X34" t="str">
        <f t="shared" si="10"/>
        <v/>
      </c>
      <c r="Y34" t="str">
        <f t="shared" si="11"/>
        <v/>
      </c>
      <c r="Z34" t="str">
        <f t="shared" si="12"/>
        <v/>
      </c>
      <c r="AA34" t="str">
        <f t="shared" si="13"/>
        <v/>
      </c>
      <c r="AB34" t="str">
        <f t="shared" si="14"/>
        <v/>
      </c>
      <c r="AC34" t="str">
        <f t="shared" si="15"/>
        <v/>
      </c>
      <c r="AD34" t="str">
        <f t="shared" si="16"/>
        <v/>
      </c>
      <c r="AE34" t="str">
        <f t="shared" si="17"/>
        <v/>
      </c>
      <c r="AF34" t="str">
        <f t="shared" si="18"/>
        <v/>
      </c>
      <c r="AG34" t="str">
        <f t="shared" si="19"/>
        <v/>
      </c>
      <c r="AH34" t="str">
        <f t="shared" si="20"/>
        <v/>
      </c>
      <c r="AI34" t="str">
        <f>IF($I34="teilgenommen",IF(J34="",0,MIN(J34,ROUNDDOWN(Dateneingabe_2!$D$7,0))),"")</f>
        <v/>
      </c>
      <c r="AJ34" t="str">
        <f t="shared" si="21"/>
        <v/>
      </c>
    </row>
    <row r="35" spans="1:36" x14ac:dyDescent="0.2">
      <c r="A35" s="237">
        <v>31</v>
      </c>
      <c r="B35" s="292"/>
      <c r="C35" s="292"/>
      <c r="D35" s="292"/>
      <c r="E35" s="306"/>
      <c r="F35" s="292" t="str">
        <f>IF(E35="PLZ eintragen","",IF(E35="","",VLOOKUP(E35,PLZ!$A$2:$B$2550,2,FALSE())))</f>
        <v/>
      </c>
      <c r="G35" s="293"/>
      <c r="H35" s="294" t="str">
        <f>IF(G35="","",DATEDIF(G35,Dateneingabe_2!$D$4,"y"))</f>
        <v/>
      </c>
      <c r="I35" s="316"/>
      <c r="J35" s="321"/>
      <c r="K35" s="328"/>
      <c r="L35" s="245" t="str">
        <f t="shared" si="0"/>
        <v xml:space="preserve"> </v>
      </c>
      <c r="M35" s="3" t="str">
        <f t="shared" si="2"/>
        <v/>
      </c>
      <c r="N35" s="8" t="str">
        <f t="shared" si="3"/>
        <v/>
      </c>
      <c r="O35" s="8" t="str">
        <f t="shared" si="4"/>
        <v/>
      </c>
      <c r="P35" s="8" t="str">
        <f t="shared" si="5"/>
        <v/>
      </c>
      <c r="Q35" s="8" t="str">
        <f t="shared" si="6"/>
        <v/>
      </c>
      <c r="R35" s="8" t="str">
        <f t="shared" si="7"/>
        <v/>
      </c>
      <c r="S35" s="3"/>
      <c r="T35" s="3"/>
      <c r="U35" s="3"/>
      <c r="V35" s="3" t="str">
        <f t="shared" si="8"/>
        <v/>
      </c>
      <c r="W35" s="3" t="str">
        <f t="shared" si="9"/>
        <v/>
      </c>
      <c r="X35" t="str">
        <f t="shared" si="10"/>
        <v/>
      </c>
      <c r="Y35" t="str">
        <f t="shared" si="11"/>
        <v/>
      </c>
      <c r="Z35" t="str">
        <f t="shared" si="12"/>
        <v/>
      </c>
      <c r="AA35" t="str">
        <f t="shared" si="13"/>
        <v/>
      </c>
      <c r="AB35" t="str">
        <f t="shared" si="14"/>
        <v/>
      </c>
      <c r="AC35" t="str">
        <f t="shared" si="15"/>
        <v/>
      </c>
      <c r="AD35" t="str">
        <f t="shared" si="16"/>
        <v/>
      </c>
      <c r="AE35" t="str">
        <f t="shared" si="17"/>
        <v/>
      </c>
      <c r="AF35" t="str">
        <f t="shared" si="18"/>
        <v/>
      </c>
      <c r="AG35" t="str">
        <f t="shared" si="19"/>
        <v/>
      </c>
      <c r="AH35" t="str">
        <f t="shared" si="20"/>
        <v/>
      </c>
      <c r="AI35" t="str">
        <f>IF($I35="teilgenommen",IF(J35="",0,MIN(J35,ROUNDDOWN(Dateneingabe_2!$D$7,0))),"")</f>
        <v/>
      </c>
      <c r="AJ35" t="str">
        <f t="shared" si="21"/>
        <v/>
      </c>
    </row>
    <row r="36" spans="1:36" x14ac:dyDescent="0.2">
      <c r="A36" s="237">
        <v>32</v>
      </c>
      <c r="B36" s="292"/>
      <c r="C36" s="292"/>
      <c r="D36" s="292"/>
      <c r="E36" s="306"/>
      <c r="F36" s="292" t="str">
        <f>IF(E36="PLZ eintragen","",IF(E36="","",VLOOKUP(E36,PLZ!$A$2:$B$2550,2,FALSE())))</f>
        <v/>
      </c>
      <c r="G36" s="293"/>
      <c r="H36" s="294" t="str">
        <f>IF(G36="","",DATEDIF(G36,Dateneingabe_2!$D$4,"y"))</f>
        <v/>
      </c>
      <c r="I36" s="316"/>
      <c r="J36" s="321"/>
      <c r="K36" s="328"/>
      <c r="L36" s="245" t="str">
        <f t="shared" si="0"/>
        <v xml:space="preserve"> </v>
      </c>
      <c r="M36" s="3" t="str">
        <f t="shared" si="2"/>
        <v/>
      </c>
      <c r="N36" s="8" t="str">
        <f t="shared" si="3"/>
        <v/>
      </c>
      <c r="O36" s="8" t="str">
        <f t="shared" si="4"/>
        <v/>
      </c>
      <c r="P36" s="8" t="str">
        <f t="shared" si="5"/>
        <v/>
      </c>
      <c r="Q36" s="8" t="str">
        <f t="shared" si="6"/>
        <v/>
      </c>
      <c r="R36" s="8" t="str">
        <f t="shared" si="7"/>
        <v/>
      </c>
      <c r="S36" s="3"/>
      <c r="T36" s="3"/>
      <c r="U36" s="3"/>
      <c r="V36" s="3" t="str">
        <f t="shared" si="8"/>
        <v/>
      </c>
      <c r="W36" s="3" t="str">
        <f t="shared" si="9"/>
        <v/>
      </c>
      <c r="X36" t="str">
        <f t="shared" si="10"/>
        <v/>
      </c>
      <c r="Y36" t="str">
        <f t="shared" si="11"/>
        <v/>
      </c>
      <c r="Z36" t="str">
        <f t="shared" si="12"/>
        <v/>
      </c>
      <c r="AA36" t="str">
        <f t="shared" si="13"/>
        <v/>
      </c>
      <c r="AB36" t="str">
        <f t="shared" si="14"/>
        <v/>
      </c>
      <c r="AC36" t="str">
        <f t="shared" si="15"/>
        <v/>
      </c>
      <c r="AD36" t="str">
        <f t="shared" si="16"/>
        <v/>
      </c>
      <c r="AE36" t="str">
        <f t="shared" si="17"/>
        <v/>
      </c>
      <c r="AF36" t="str">
        <f t="shared" si="18"/>
        <v/>
      </c>
      <c r="AG36" t="str">
        <f t="shared" si="19"/>
        <v/>
      </c>
      <c r="AH36" t="str">
        <f t="shared" si="20"/>
        <v/>
      </c>
      <c r="AI36" t="str">
        <f>IF($I36="teilgenommen",IF(J36="",0,MIN(J36,ROUNDDOWN(Dateneingabe_2!$D$7,0))),"")</f>
        <v/>
      </c>
      <c r="AJ36" t="str">
        <f t="shared" si="21"/>
        <v/>
      </c>
    </row>
    <row r="37" spans="1:36" x14ac:dyDescent="0.2">
      <c r="A37" s="237">
        <v>33</v>
      </c>
      <c r="B37" s="295"/>
      <c r="C37" s="292"/>
      <c r="D37" s="292"/>
      <c r="E37" s="306"/>
      <c r="F37" s="292" t="str">
        <f>IF(E37="PLZ eintragen","",IF(E37="","",VLOOKUP(E37,PLZ!$A$2:$B$2550,2,FALSE())))</f>
        <v/>
      </c>
      <c r="G37" s="293"/>
      <c r="H37" s="294" t="str">
        <f>IF(G37="","",DATEDIF(G37,Dateneingabe_2!$D$4,"y"))</f>
        <v/>
      </c>
      <c r="I37" s="316"/>
      <c r="J37" s="321"/>
      <c r="K37" s="328"/>
      <c r="L37" s="245" t="str">
        <f t="shared" si="0"/>
        <v xml:space="preserve"> </v>
      </c>
      <c r="M37" s="3" t="str">
        <f t="shared" si="2"/>
        <v/>
      </c>
      <c r="N37" s="8" t="str">
        <f t="shared" si="3"/>
        <v/>
      </c>
      <c r="O37" s="8" t="str">
        <f t="shared" si="4"/>
        <v/>
      </c>
      <c r="P37" s="8" t="str">
        <f t="shared" si="5"/>
        <v/>
      </c>
      <c r="Q37" s="8" t="str">
        <f t="shared" si="6"/>
        <v/>
      </c>
      <c r="R37" s="8" t="str">
        <f t="shared" si="7"/>
        <v/>
      </c>
      <c r="S37" s="3"/>
      <c r="T37" s="3"/>
      <c r="U37" s="3"/>
      <c r="V37" s="3" t="str">
        <f t="shared" si="8"/>
        <v/>
      </c>
      <c r="W37" s="3" t="str">
        <f t="shared" si="9"/>
        <v/>
      </c>
      <c r="X37" t="str">
        <f t="shared" si="10"/>
        <v/>
      </c>
      <c r="Y37" t="str">
        <f t="shared" si="11"/>
        <v/>
      </c>
      <c r="Z37" t="str">
        <f t="shared" si="12"/>
        <v/>
      </c>
      <c r="AA37" t="str">
        <f t="shared" si="13"/>
        <v/>
      </c>
      <c r="AB37" t="str">
        <f t="shared" si="14"/>
        <v/>
      </c>
      <c r="AC37" t="str">
        <f t="shared" si="15"/>
        <v/>
      </c>
      <c r="AD37" t="str">
        <f t="shared" si="16"/>
        <v/>
      </c>
      <c r="AE37" t="str">
        <f t="shared" si="17"/>
        <v/>
      </c>
      <c r="AF37" t="str">
        <f t="shared" si="18"/>
        <v/>
      </c>
      <c r="AG37" t="str">
        <f t="shared" si="19"/>
        <v/>
      </c>
      <c r="AH37" t="str">
        <f t="shared" si="20"/>
        <v/>
      </c>
      <c r="AI37" t="str">
        <f>IF($I37="teilgenommen",IF(J37="",0,MIN(J37,ROUNDDOWN(Dateneingabe_2!$D$7,0))),"")</f>
        <v/>
      </c>
      <c r="AJ37" t="str">
        <f t="shared" si="21"/>
        <v/>
      </c>
    </row>
    <row r="38" spans="1:36" x14ac:dyDescent="0.2">
      <c r="A38" s="237">
        <v>34</v>
      </c>
      <c r="B38" s="292"/>
      <c r="C38" s="292"/>
      <c r="D38" s="292"/>
      <c r="E38" s="306"/>
      <c r="F38" s="292" t="str">
        <f>IF(E38="PLZ eintragen","",IF(E38="","",VLOOKUP(E38,PLZ!$A$2:$B$2550,2,FALSE())))</f>
        <v/>
      </c>
      <c r="G38" s="293"/>
      <c r="H38" s="294" t="str">
        <f>IF(G38="","",DATEDIF(G38,Dateneingabe_2!$D$4,"y"))</f>
        <v/>
      </c>
      <c r="I38" s="316"/>
      <c r="J38" s="321"/>
      <c r="K38" s="328"/>
      <c r="L38" s="245" t="str">
        <f t="shared" si="0"/>
        <v xml:space="preserve"> </v>
      </c>
      <c r="M38" s="3" t="str">
        <f t="shared" si="2"/>
        <v/>
      </c>
      <c r="N38" s="8" t="str">
        <f t="shared" si="3"/>
        <v/>
      </c>
      <c r="O38" s="8" t="str">
        <f t="shared" si="4"/>
        <v/>
      </c>
      <c r="P38" s="8" t="str">
        <f t="shared" si="5"/>
        <v/>
      </c>
      <c r="Q38" s="8" t="str">
        <f t="shared" si="6"/>
        <v/>
      </c>
      <c r="R38" s="8" t="str">
        <f t="shared" si="7"/>
        <v/>
      </c>
      <c r="S38" s="3"/>
      <c r="T38" s="3"/>
      <c r="U38" s="3"/>
      <c r="V38" s="3" t="str">
        <f t="shared" si="8"/>
        <v/>
      </c>
      <c r="W38" s="3" t="str">
        <f t="shared" si="9"/>
        <v/>
      </c>
      <c r="X38" t="str">
        <f t="shared" si="10"/>
        <v/>
      </c>
      <c r="Y38" t="str">
        <f t="shared" si="11"/>
        <v/>
      </c>
      <c r="Z38" t="str">
        <f t="shared" si="12"/>
        <v/>
      </c>
      <c r="AA38" t="str">
        <f t="shared" si="13"/>
        <v/>
      </c>
      <c r="AB38" t="str">
        <f t="shared" si="14"/>
        <v/>
      </c>
      <c r="AC38" t="str">
        <f t="shared" si="15"/>
        <v/>
      </c>
      <c r="AD38" t="str">
        <f t="shared" si="16"/>
        <v/>
      </c>
      <c r="AE38" t="str">
        <f t="shared" si="17"/>
        <v/>
      </c>
      <c r="AF38" t="str">
        <f t="shared" si="18"/>
        <v/>
      </c>
      <c r="AG38" t="str">
        <f t="shared" si="19"/>
        <v/>
      </c>
      <c r="AH38" t="str">
        <f t="shared" si="20"/>
        <v/>
      </c>
      <c r="AI38" t="str">
        <f>IF($I38="teilgenommen",IF(J38="",0,MIN(J38,ROUNDDOWN(Dateneingabe_2!$D$7,0))),"")</f>
        <v/>
      </c>
      <c r="AJ38" t="str">
        <f t="shared" si="21"/>
        <v/>
      </c>
    </row>
    <row r="39" spans="1:36" x14ac:dyDescent="0.2">
      <c r="A39" s="237">
        <v>35</v>
      </c>
      <c r="B39" s="292"/>
      <c r="C39" s="292"/>
      <c r="D39" s="292"/>
      <c r="E39" s="306"/>
      <c r="F39" s="292" t="str">
        <f>IF(E39="PLZ eintragen","",IF(E39="","",VLOOKUP(E39,PLZ!$A$2:$B$2550,2,FALSE())))</f>
        <v/>
      </c>
      <c r="G39" s="293"/>
      <c r="H39" s="294" t="str">
        <f>IF(G39="","",DATEDIF(G39,Dateneingabe_2!$D$4,"y"))</f>
        <v/>
      </c>
      <c r="I39" s="316"/>
      <c r="J39" s="321"/>
      <c r="K39" s="328"/>
      <c r="L39" s="245" t="str">
        <f t="shared" si="0"/>
        <v xml:space="preserve"> </v>
      </c>
      <c r="M39" s="3" t="str">
        <f t="shared" si="2"/>
        <v/>
      </c>
      <c r="N39" s="8" t="str">
        <f t="shared" si="3"/>
        <v/>
      </c>
      <c r="O39" s="8" t="str">
        <f t="shared" si="4"/>
        <v/>
      </c>
      <c r="P39" s="8" t="str">
        <f t="shared" si="5"/>
        <v/>
      </c>
      <c r="Q39" s="8" t="str">
        <f t="shared" si="6"/>
        <v/>
      </c>
      <c r="R39" s="8" t="str">
        <f t="shared" si="7"/>
        <v/>
      </c>
      <c r="S39" s="3"/>
      <c r="T39" s="3"/>
      <c r="U39" s="3"/>
      <c r="V39" s="3" t="str">
        <f t="shared" si="8"/>
        <v/>
      </c>
      <c r="W39" s="3" t="str">
        <f t="shared" si="9"/>
        <v/>
      </c>
      <c r="X39" t="str">
        <f t="shared" si="10"/>
        <v/>
      </c>
      <c r="Y39" t="str">
        <f t="shared" si="11"/>
        <v/>
      </c>
      <c r="Z39" t="str">
        <f t="shared" si="12"/>
        <v/>
      </c>
      <c r="AA39" t="str">
        <f t="shared" si="13"/>
        <v/>
      </c>
      <c r="AB39" t="str">
        <f t="shared" si="14"/>
        <v/>
      </c>
      <c r="AC39" t="str">
        <f t="shared" si="15"/>
        <v/>
      </c>
      <c r="AD39" t="str">
        <f t="shared" si="16"/>
        <v/>
      </c>
      <c r="AE39" t="str">
        <f t="shared" si="17"/>
        <v/>
      </c>
      <c r="AF39" t="str">
        <f t="shared" si="18"/>
        <v/>
      </c>
      <c r="AG39" t="str">
        <f t="shared" si="19"/>
        <v/>
      </c>
      <c r="AH39" t="str">
        <f t="shared" si="20"/>
        <v/>
      </c>
      <c r="AI39" t="str">
        <f>IF($I39="teilgenommen",IF(J39="",0,MIN(J39,ROUNDDOWN(Dateneingabe_2!$D$7,0))),"")</f>
        <v/>
      </c>
      <c r="AJ39" t="str">
        <f t="shared" si="21"/>
        <v/>
      </c>
    </row>
    <row r="40" spans="1:36" x14ac:dyDescent="0.2">
      <c r="A40" s="237">
        <v>36</v>
      </c>
      <c r="B40" s="292"/>
      <c r="C40" s="292"/>
      <c r="D40" s="292"/>
      <c r="E40" s="306"/>
      <c r="F40" s="292" t="str">
        <f>IF(E40="PLZ eintragen","",IF(E40="","",VLOOKUP(E40,PLZ!$A$2:$B$2550,2,FALSE())))</f>
        <v/>
      </c>
      <c r="G40" s="293"/>
      <c r="H40" s="294" t="str">
        <f>IF(G40="","",DATEDIF(G40,Dateneingabe_2!$D$4,"y"))</f>
        <v/>
      </c>
      <c r="I40" s="316"/>
      <c r="J40" s="321"/>
      <c r="K40" s="328"/>
      <c r="L40" s="245" t="str">
        <f t="shared" si="0"/>
        <v xml:space="preserve"> </v>
      </c>
      <c r="M40" s="3" t="str">
        <f t="shared" si="2"/>
        <v/>
      </c>
      <c r="N40" s="8" t="str">
        <f t="shared" si="3"/>
        <v/>
      </c>
      <c r="O40" s="8" t="str">
        <f t="shared" si="4"/>
        <v/>
      </c>
      <c r="P40" s="8" t="str">
        <f t="shared" si="5"/>
        <v/>
      </c>
      <c r="Q40" s="8" t="str">
        <f t="shared" si="6"/>
        <v/>
      </c>
      <c r="R40" s="8" t="str">
        <f t="shared" si="7"/>
        <v/>
      </c>
      <c r="S40" s="3"/>
      <c r="T40" s="3"/>
      <c r="U40" s="3"/>
      <c r="V40" s="3" t="str">
        <f t="shared" si="8"/>
        <v/>
      </c>
      <c r="W40" s="3" t="str">
        <f t="shared" si="9"/>
        <v/>
      </c>
      <c r="X40" t="str">
        <f t="shared" si="10"/>
        <v/>
      </c>
      <c r="Y40" t="str">
        <f t="shared" si="11"/>
        <v/>
      </c>
      <c r="Z40" t="str">
        <f t="shared" si="12"/>
        <v/>
      </c>
      <c r="AA40" t="str">
        <f t="shared" si="13"/>
        <v/>
      </c>
      <c r="AB40" t="str">
        <f t="shared" si="14"/>
        <v/>
      </c>
      <c r="AC40" t="str">
        <f t="shared" si="15"/>
        <v/>
      </c>
      <c r="AD40" t="str">
        <f t="shared" si="16"/>
        <v/>
      </c>
      <c r="AE40" t="str">
        <f t="shared" si="17"/>
        <v/>
      </c>
      <c r="AF40" t="str">
        <f t="shared" si="18"/>
        <v/>
      </c>
      <c r="AG40" t="str">
        <f t="shared" si="19"/>
        <v/>
      </c>
      <c r="AH40" t="str">
        <f t="shared" si="20"/>
        <v/>
      </c>
      <c r="AI40" t="str">
        <f>IF($I40="teilgenommen",IF(J40="",0,MIN(J40,ROUNDDOWN(Dateneingabe_2!$D$7,0))),"")</f>
        <v/>
      </c>
      <c r="AJ40" t="str">
        <f t="shared" si="21"/>
        <v/>
      </c>
    </row>
    <row r="41" spans="1:36" x14ac:dyDescent="0.2">
      <c r="A41" s="237">
        <v>37</v>
      </c>
      <c r="B41" s="292"/>
      <c r="C41" s="292"/>
      <c r="D41" s="292"/>
      <c r="E41" s="306"/>
      <c r="F41" s="292" t="str">
        <f>IF(E41="PLZ eintragen","",IF(E41="","",VLOOKUP(E41,PLZ!$A$2:$B$2550,2,FALSE())))</f>
        <v/>
      </c>
      <c r="G41" s="293"/>
      <c r="H41" s="294" t="str">
        <f>IF(G41="","",DATEDIF(G41,Dateneingabe_2!$D$4,"y"))</f>
        <v/>
      </c>
      <c r="I41" s="316"/>
      <c r="J41" s="321"/>
      <c r="K41" s="328"/>
      <c r="L41" s="245" t="str">
        <f t="shared" si="0"/>
        <v xml:space="preserve"> </v>
      </c>
      <c r="M41" s="3" t="str">
        <f t="shared" si="2"/>
        <v/>
      </c>
      <c r="N41" s="8" t="str">
        <f t="shared" si="3"/>
        <v/>
      </c>
      <c r="O41" s="8" t="str">
        <f t="shared" si="4"/>
        <v/>
      </c>
      <c r="P41" s="8" t="str">
        <f t="shared" si="5"/>
        <v/>
      </c>
      <c r="Q41" s="8" t="str">
        <f t="shared" si="6"/>
        <v/>
      </c>
      <c r="R41" s="8" t="str">
        <f t="shared" si="7"/>
        <v/>
      </c>
      <c r="S41" s="3"/>
      <c r="T41" s="3"/>
      <c r="U41" s="3"/>
      <c r="V41" s="3" t="str">
        <f t="shared" si="8"/>
        <v/>
      </c>
      <c r="W41" s="3" t="str">
        <f t="shared" si="9"/>
        <v/>
      </c>
      <c r="X41" t="str">
        <f t="shared" si="10"/>
        <v/>
      </c>
      <c r="Y41" t="str">
        <f t="shared" si="11"/>
        <v/>
      </c>
      <c r="Z41" t="str">
        <f t="shared" si="12"/>
        <v/>
      </c>
      <c r="AA41" t="str">
        <f t="shared" si="13"/>
        <v/>
      </c>
      <c r="AB41" t="str">
        <f t="shared" si="14"/>
        <v/>
      </c>
      <c r="AC41" t="str">
        <f t="shared" si="15"/>
        <v/>
      </c>
      <c r="AD41" t="str">
        <f t="shared" si="16"/>
        <v/>
      </c>
      <c r="AE41" t="str">
        <f t="shared" si="17"/>
        <v/>
      </c>
      <c r="AF41" t="str">
        <f t="shared" si="18"/>
        <v/>
      </c>
      <c r="AG41" t="str">
        <f t="shared" si="19"/>
        <v/>
      </c>
      <c r="AH41" t="str">
        <f t="shared" si="20"/>
        <v/>
      </c>
      <c r="AI41" t="str">
        <f>IF($I41="teilgenommen",IF(J41="",0,MIN(J41,ROUNDDOWN(Dateneingabe_2!$D$7,0))),"")</f>
        <v/>
      </c>
      <c r="AJ41" t="str">
        <f t="shared" si="21"/>
        <v/>
      </c>
    </row>
    <row r="42" spans="1:36" x14ac:dyDescent="0.2">
      <c r="A42" s="237">
        <v>38</v>
      </c>
      <c r="B42" s="292"/>
      <c r="C42" s="292"/>
      <c r="D42" s="292"/>
      <c r="E42" s="306"/>
      <c r="F42" s="292" t="str">
        <f>IF(E42="PLZ eintragen","",IF(E42="","",VLOOKUP(E42,PLZ!$A$2:$B$2550,2,FALSE())))</f>
        <v/>
      </c>
      <c r="G42" s="293"/>
      <c r="H42" s="294" t="str">
        <f>IF(G42="","",DATEDIF(G42,Dateneingabe_2!$D$4,"y"))</f>
        <v/>
      </c>
      <c r="I42" s="316"/>
      <c r="J42" s="321"/>
      <c r="K42" s="328"/>
      <c r="L42" s="245" t="str">
        <f t="shared" si="0"/>
        <v xml:space="preserve"> </v>
      </c>
      <c r="M42" s="3" t="str">
        <f t="shared" si="2"/>
        <v/>
      </c>
      <c r="N42" s="8" t="str">
        <f t="shared" si="3"/>
        <v/>
      </c>
      <c r="O42" s="8" t="str">
        <f t="shared" si="4"/>
        <v/>
      </c>
      <c r="P42" s="8" t="str">
        <f t="shared" si="5"/>
        <v/>
      </c>
      <c r="Q42" s="8" t="str">
        <f t="shared" si="6"/>
        <v/>
      </c>
      <c r="R42" s="8" t="str">
        <f t="shared" si="7"/>
        <v/>
      </c>
      <c r="S42" s="3"/>
      <c r="T42" s="3"/>
      <c r="U42" s="3"/>
      <c r="V42" s="3" t="str">
        <f t="shared" si="8"/>
        <v/>
      </c>
      <c r="W42" s="3" t="str">
        <f t="shared" si="9"/>
        <v/>
      </c>
      <c r="X42" t="str">
        <f t="shared" si="10"/>
        <v/>
      </c>
      <c r="Y42" t="str">
        <f t="shared" si="11"/>
        <v/>
      </c>
      <c r="Z42" t="str">
        <f t="shared" si="12"/>
        <v/>
      </c>
      <c r="AA42" t="str">
        <f t="shared" si="13"/>
        <v/>
      </c>
      <c r="AB42" t="str">
        <f t="shared" si="14"/>
        <v/>
      </c>
      <c r="AC42" t="str">
        <f t="shared" si="15"/>
        <v/>
      </c>
      <c r="AD42" t="str">
        <f t="shared" si="16"/>
        <v/>
      </c>
      <c r="AE42" t="str">
        <f t="shared" si="17"/>
        <v/>
      </c>
      <c r="AF42" t="str">
        <f t="shared" si="18"/>
        <v/>
      </c>
      <c r="AG42" t="str">
        <f t="shared" si="19"/>
        <v/>
      </c>
      <c r="AH42" t="str">
        <f t="shared" si="20"/>
        <v/>
      </c>
      <c r="AI42" t="str">
        <f>IF($I42="teilgenommen",IF(J42="",0,MIN(J42,ROUNDDOWN(Dateneingabe_2!$D$7,0))),"")</f>
        <v/>
      </c>
      <c r="AJ42" t="str">
        <f t="shared" si="21"/>
        <v/>
      </c>
    </row>
    <row r="43" spans="1:36" x14ac:dyDescent="0.2">
      <c r="A43" s="237">
        <v>39</v>
      </c>
      <c r="B43" s="292"/>
      <c r="C43" s="292"/>
      <c r="D43" s="292"/>
      <c r="E43" s="306"/>
      <c r="F43" s="292" t="str">
        <f>IF(E43="PLZ eintragen","",IF(E43="","",VLOOKUP(E43,PLZ!$A$2:$B$2550,2,FALSE())))</f>
        <v/>
      </c>
      <c r="G43" s="293"/>
      <c r="H43" s="294" t="str">
        <f>IF(G43="","",DATEDIF(G43,Dateneingabe_2!$D$4,"y"))</f>
        <v/>
      </c>
      <c r="I43" s="316"/>
      <c r="J43" s="321"/>
      <c r="K43" s="328"/>
      <c r="L43" s="245" t="str">
        <f t="shared" si="0"/>
        <v xml:space="preserve"> </v>
      </c>
      <c r="M43" s="3" t="str">
        <f t="shared" si="2"/>
        <v/>
      </c>
      <c r="N43" s="8" t="str">
        <f t="shared" si="3"/>
        <v/>
      </c>
      <c r="O43" s="8" t="str">
        <f t="shared" si="4"/>
        <v/>
      </c>
      <c r="P43" s="8" t="str">
        <f t="shared" si="5"/>
        <v/>
      </c>
      <c r="Q43" s="8" t="str">
        <f t="shared" si="6"/>
        <v/>
      </c>
      <c r="R43" s="8" t="str">
        <f t="shared" si="7"/>
        <v/>
      </c>
      <c r="S43" s="3"/>
      <c r="T43" s="3"/>
      <c r="U43" s="3"/>
      <c r="V43" s="3" t="str">
        <f t="shared" si="8"/>
        <v/>
      </c>
      <c r="W43" s="3" t="str">
        <f t="shared" si="9"/>
        <v/>
      </c>
      <c r="X43" t="str">
        <f t="shared" si="10"/>
        <v/>
      </c>
      <c r="Y43" t="str">
        <f t="shared" si="11"/>
        <v/>
      </c>
      <c r="Z43" t="str">
        <f t="shared" si="12"/>
        <v/>
      </c>
      <c r="AA43" t="str">
        <f t="shared" si="13"/>
        <v/>
      </c>
      <c r="AB43" t="str">
        <f t="shared" si="14"/>
        <v/>
      </c>
      <c r="AC43" t="str">
        <f t="shared" si="15"/>
        <v/>
      </c>
      <c r="AD43" t="str">
        <f t="shared" si="16"/>
        <v/>
      </c>
      <c r="AE43" t="str">
        <f t="shared" si="17"/>
        <v/>
      </c>
      <c r="AF43" t="str">
        <f t="shared" si="18"/>
        <v/>
      </c>
      <c r="AG43" t="str">
        <f t="shared" si="19"/>
        <v/>
      </c>
      <c r="AH43" t="str">
        <f t="shared" si="20"/>
        <v/>
      </c>
      <c r="AI43" t="str">
        <f>IF($I43="teilgenommen",IF(J43="",0,MIN(J43,ROUNDDOWN(Dateneingabe_2!$D$7,0))),"")</f>
        <v/>
      </c>
      <c r="AJ43" t="str">
        <f t="shared" si="21"/>
        <v/>
      </c>
    </row>
    <row r="44" spans="1:36" x14ac:dyDescent="0.2">
      <c r="A44" s="237">
        <v>40</v>
      </c>
      <c r="B44" s="292"/>
      <c r="C44" s="292"/>
      <c r="D44" s="292"/>
      <c r="E44" s="306"/>
      <c r="F44" s="292" t="str">
        <f>IF(E44="PLZ eintragen","",IF(E44="","",VLOOKUP(E44,PLZ!$A$2:$B$2550,2,FALSE())))</f>
        <v/>
      </c>
      <c r="G44" s="293"/>
      <c r="H44" s="294" t="str">
        <f>IF(G44="","",DATEDIF(G44,Dateneingabe_2!$D$4,"y"))</f>
        <v/>
      </c>
      <c r="I44" s="316"/>
      <c r="J44" s="321"/>
      <c r="K44" s="328"/>
      <c r="L44" s="245" t="str">
        <f t="shared" si="0"/>
        <v xml:space="preserve"> </v>
      </c>
      <c r="M44" s="3" t="str">
        <f t="shared" si="2"/>
        <v/>
      </c>
      <c r="N44" s="8" t="str">
        <f t="shared" si="3"/>
        <v/>
      </c>
      <c r="O44" s="8" t="str">
        <f t="shared" si="4"/>
        <v/>
      </c>
      <c r="P44" s="8" t="str">
        <f t="shared" si="5"/>
        <v/>
      </c>
      <c r="Q44" s="8" t="str">
        <f t="shared" si="6"/>
        <v/>
      </c>
      <c r="R44" s="8" t="str">
        <f t="shared" si="7"/>
        <v/>
      </c>
      <c r="S44" s="3"/>
      <c r="T44" s="3"/>
      <c r="U44" s="3"/>
      <c r="V44" s="3" t="str">
        <f t="shared" si="8"/>
        <v/>
      </c>
      <c r="W44" s="3" t="str">
        <f t="shared" si="9"/>
        <v/>
      </c>
      <c r="X44" t="str">
        <f t="shared" si="10"/>
        <v/>
      </c>
      <c r="Y44" t="str">
        <f t="shared" si="11"/>
        <v/>
      </c>
      <c r="Z44" t="str">
        <f t="shared" si="12"/>
        <v/>
      </c>
      <c r="AA44" t="str">
        <f t="shared" si="13"/>
        <v/>
      </c>
      <c r="AB44" t="str">
        <f t="shared" si="14"/>
        <v/>
      </c>
      <c r="AC44" t="str">
        <f t="shared" si="15"/>
        <v/>
      </c>
      <c r="AD44" t="str">
        <f t="shared" si="16"/>
        <v/>
      </c>
      <c r="AE44" t="str">
        <f t="shared" si="17"/>
        <v/>
      </c>
      <c r="AF44" t="str">
        <f t="shared" si="18"/>
        <v/>
      </c>
      <c r="AG44" t="str">
        <f t="shared" si="19"/>
        <v/>
      </c>
      <c r="AH44" t="str">
        <f t="shared" si="20"/>
        <v/>
      </c>
      <c r="AI44" t="str">
        <f>IF($I44="teilgenommen",IF(J44="",0,MIN(J44,ROUNDDOWN(Dateneingabe_2!$D$7,0))),"")</f>
        <v/>
      </c>
      <c r="AJ44" t="str">
        <f t="shared" si="21"/>
        <v/>
      </c>
    </row>
    <row r="45" spans="1:36" x14ac:dyDescent="0.2">
      <c r="A45" s="237">
        <v>41</v>
      </c>
      <c r="B45" s="292"/>
      <c r="C45" s="292"/>
      <c r="D45" s="292"/>
      <c r="E45" s="306"/>
      <c r="F45" s="292" t="str">
        <f>IF(E45="PLZ eintragen","",IF(E45="","",VLOOKUP(E45,PLZ!$A$2:$B$2550,2,FALSE())))</f>
        <v/>
      </c>
      <c r="G45" s="293"/>
      <c r="H45" s="294" t="str">
        <f>IF(G45="","",DATEDIF(G45,Dateneingabe_2!$D$4,"y"))</f>
        <v/>
      </c>
      <c r="I45" s="316"/>
      <c r="J45" s="321"/>
      <c r="K45" s="328"/>
      <c r="L45" s="245" t="str">
        <f t="shared" si="0"/>
        <v xml:space="preserve"> </v>
      </c>
      <c r="M45" s="3" t="str">
        <f t="shared" si="2"/>
        <v/>
      </c>
      <c r="N45" s="8" t="str">
        <f t="shared" si="3"/>
        <v/>
      </c>
      <c r="O45" s="8" t="str">
        <f t="shared" si="4"/>
        <v/>
      </c>
      <c r="P45" s="8" t="str">
        <f t="shared" si="5"/>
        <v/>
      </c>
      <c r="Q45" s="8" t="str">
        <f t="shared" si="6"/>
        <v/>
      </c>
      <c r="R45" s="8" t="str">
        <f t="shared" si="7"/>
        <v/>
      </c>
      <c r="S45" s="3"/>
      <c r="T45" s="3"/>
      <c r="U45" s="3"/>
      <c r="V45" s="3" t="str">
        <f t="shared" si="8"/>
        <v/>
      </c>
      <c r="W45" s="3" t="str">
        <f t="shared" si="9"/>
        <v/>
      </c>
      <c r="X45" t="str">
        <f t="shared" si="10"/>
        <v/>
      </c>
      <c r="Y45" t="str">
        <f t="shared" si="11"/>
        <v/>
      </c>
      <c r="Z45" t="str">
        <f t="shared" si="12"/>
        <v/>
      </c>
      <c r="AA45" t="str">
        <f t="shared" si="13"/>
        <v/>
      </c>
      <c r="AB45" t="str">
        <f t="shared" si="14"/>
        <v/>
      </c>
      <c r="AC45" t="str">
        <f t="shared" si="15"/>
        <v/>
      </c>
      <c r="AD45" t="str">
        <f t="shared" si="16"/>
        <v/>
      </c>
      <c r="AE45" t="str">
        <f t="shared" si="17"/>
        <v/>
      </c>
      <c r="AF45" t="str">
        <f t="shared" si="18"/>
        <v/>
      </c>
      <c r="AG45" t="str">
        <f t="shared" si="19"/>
        <v/>
      </c>
      <c r="AH45" t="str">
        <f t="shared" si="20"/>
        <v/>
      </c>
      <c r="AI45" t="str">
        <f>IF($I45="teilgenommen",IF(J45="",0,MIN(J45,ROUNDDOWN(Dateneingabe_2!$D$7,0))),"")</f>
        <v/>
      </c>
      <c r="AJ45" t="str">
        <f t="shared" si="21"/>
        <v/>
      </c>
    </row>
    <row r="46" spans="1:36" x14ac:dyDescent="0.2">
      <c r="A46" s="237">
        <v>42</v>
      </c>
      <c r="B46" s="292"/>
      <c r="C46" s="292"/>
      <c r="D46" s="292"/>
      <c r="E46" s="306"/>
      <c r="F46" s="292" t="str">
        <f>IF(E46="PLZ eintragen","",IF(E46="","",VLOOKUP(E46,PLZ!$A$2:$B$2550,2,FALSE())))</f>
        <v/>
      </c>
      <c r="G46" s="293"/>
      <c r="H46" s="294" t="str">
        <f>IF(G46="","",DATEDIF(G46,Dateneingabe_2!$D$4,"y"))</f>
        <v/>
      </c>
      <c r="I46" s="316"/>
      <c r="J46" s="321"/>
      <c r="K46" s="328"/>
      <c r="L46" s="245" t="str">
        <f t="shared" si="0"/>
        <v xml:space="preserve"> </v>
      </c>
      <c r="M46" s="3" t="str">
        <f t="shared" si="2"/>
        <v/>
      </c>
      <c r="N46" s="8" t="str">
        <f t="shared" si="3"/>
        <v/>
      </c>
      <c r="O46" s="8" t="str">
        <f t="shared" si="4"/>
        <v/>
      </c>
      <c r="P46" s="8" t="str">
        <f t="shared" si="5"/>
        <v/>
      </c>
      <c r="Q46" s="8" t="str">
        <f t="shared" si="6"/>
        <v/>
      </c>
      <c r="R46" s="8" t="str">
        <f t="shared" si="7"/>
        <v/>
      </c>
      <c r="S46" s="3"/>
      <c r="T46" s="3"/>
      <c r="U46" s="3"/>
      <c r="V46" s="3" t="str">
        <f t="shared" si="8"/>
        <v/>
      </c>
      <c r="W46" s="3" t="str">
        <f t="shared" si="9"/>
        <v/>
      </c>
      <c r="X46" t="str">
        <f t="shared" si="10"/>
        <v/>
      </c>
      <c r="Y46" t="str">
        <f t="shared" si="11"/>
        <v/>
      </c>
      <c r="Z46" t="str">
        <f t="shared" si="12"/>
        <v/>
      </c>
      <c r="AA46" t="str">
        <f t="shared" si="13"/>
        <v/>
      </c>
      <c r="AB46" t="str">
        <f t="shared" si="14"/>
        <v/>
      </c>
      <c r="AC46" t="str">
        <f t="shared" si="15"/>
        <v/>
      </c>
      <c r="AD46" t="str">
        <f t="shared" si="16"/>
        <v/>
      </c>
      <c r="AE46" t="str">
        <f t="shared" si="17"/>
        <v/>
      </c>
      <c r="AF46" t="str">
        <f t="shared" si="18"/>
        <v/>
      </c>
      <c r="AG46" t="str">
        <f t="shared" si="19"/>
        <v/>
      </c>
      <c r="AH46" t="str">
        <f t="shared" si="20"/>
        <v/>
      </c>
      <c r="AI46" t="str">
        <f>IF($I46="teilgenommen",IF(J46="",0,MIN(J46,ROUNDDOWN(Dateneingabe_2!$D$7,0))),"")</f>
        <v/>
      </c>
      <c r="AJ46" t="str">
        <f t="shared" si="21"/>
        <v/>
      </c>
    </row>
    <row r="47" spans="1:36" x14ac:dyDescent="0.2">
      <c r="A47" s="237">
        <v>43</v>
      </c>
      <c r="B47" s="292"/>
      <c r="C47" s="292"/>
      <c r="D47" s="292"/>
      <c r="E47" s="306"/>
      <c r="F47" s="292" t="str">
        <f>IF(E47="PLZ eintragen","",IF(E47="","",VLOOKUP(E47,PLZ!$A$2:$B$2550,2,FALSE())))</f>
        <v/>
      </c>
      <c r="G47" s="293"/>
      <c r="H47" s="294" t="str">
        <f>IF(G47="","",DATEDIF(G47,Dateneingabe_2!$D$4,"y"))</f>
        <v/>
      </c>
      <c r="I47" s="316"/>
      <c r="J47" s="321"/>
      <c r="K47" s="328"/>
      <c r="L47" s="245" t="str">
        <f t="shared" si="0"/>
        <v xml:space="preserve"> </v>
      </c>
      <c r="M47" s="3" t="str">
        <f t="shared" si="2"/>
        <v/>
      </c>
      <c r="N47" s="8" t="str">
        <f t="shared" si="3"/>
        <v/>
      </c>
      <c r="O47" s="8" t="str">
        <f t="shared" si="4"/>
        <v/>
      </c>
      <c r="P47" s="8" t="str">
        <f t="shared" si="5"/>
        <v/>
      </c>
      <c r="Q47" s="8" t="str">
        <f t="shared" si="6"/>
        <v/>
      </c>
      <c r="R47" s="8" t="str">
        <f t="shared" si="7"/>
        <v/>
      </c>
      <c r="S47" s="3"/>
      <c r="T47" s="3"/>
      <c r="U47" s="3"/>
      <c r="V47" s="3" t="str">
        <f t="shared" si="8"/>
        <v/>
      </c>
      <c r="W47" s="3" t="str">
        <f t="shared" si="9"/>
        <v/>
      </c>
      <c r="X47" t="str">
        <f t="shared" si="10"/>
        <v/>
      </c>
      <c r="Y47" t="str">
        <f t="shared" si="11"/>
        <v/>
      </c>
      <c r="Z47" t="str">
        <f t="shared" si="12"/>
        <v/>
      </c>
      <c r="AA47" t="str">
        <f t="shared" si="13"/>
        <v/>
      </c>
      <c r="AB47" t="str">
        <f t="shared" si="14"/>
        <v/>
      </c>
      <c r="AC47" t="str">
        <f t="shared" si="15"/>
        <v/>
      </c>
      <c r="AD47" t="str">
        <f t="shared" si="16"/>
        <v/>
      </c>
      <c r="AE47" t="str">
        <f t="shared" si="17"/>
        <v/>
      </c>
      <c r="AF47" t="str">
        <f t="shared" si="18"/>
        <v/>
      </c>
      <c r="AG47" t="str">
        <f t="shared" si="19"/>
        <v/>
      </c>
      <c r="AH47" t="str">
        <f t="shared" si="20"/>
        <v/>
      </c>
      <c r="AI47" t="str">
        <f>IF($I47="teilgenommen",IF(J47="",0,MIN(J47,ROUNDDOWN(Dateneingabe_2!$D$7,0))),"")</f>
        <v/>
      </c>
      <c r="AJ47" t="str">
        <f t="shared" si="21"/>
        <v/>
      </c>
    </row>
    <row r="48" spans="1:36" x14ac:dyDescent="0.2">
      <c r="A48" s="237">
        <v>44</v>
      </c>
      <c r="B48" s="292"/>
      <c r="C48" s="292"/>
      <c r="D48" s="292"/>
      <c r="E48" s="306" t="str">
        <f t="shared" ref="E48:E64" si="22">IF(C48="","",IF(C48="","","PLZ eintragen"))</f>
        <v/>
      </c>
      <c r="F48" s="292" t="str">
        <f>IF(E48="PLZ eintragen","",IF(E48="","",VLOOKUP(E48,PLZ!$A$2:$B$2550,2,FALSE())))</f>
        <v/>
      </c>
      <c r="G48" s="293"/>
      <c r="H48" s="294" t="str">
        <f>IF(G48="","",DATEDIF(G48,Dateneingabe_2!$D$4,"y"))</f>
        <v/>
      </c>
      <c r="I48" s="316"/>
      <c r="J48" s="321"/>
      <c r="K48" s="328"/>
      <c r="L48" s="245" t="str">
        <f t="shared" si="0"/>
        <v xml:space="preserve"> </v>
      </c>
      <c r="M48" s="3" t="str">
        <f t="shared" si="2"/>
        <v/>
      </c>
      <c r="N48" s="8" t="str">
        <f t="shared" si="3"/>
        <v/>
      </c>
      <c r="O48" s="8" t="str">
        <f t="shared" si="4"/>
        <v/>
      </c>
      <c r="P48" s="8" t="str">
        <f t="shared" si="5"/>
        <v/>
      </c>
      <c r="Q48" s="8" t="str">
        <f t="shared" si="6"/>
        <v/>
      </c>
      <c r="R48" s="8" t="str">
        <f t="shared" si="7"/>
        <v/>
      </c>
      <c r="S48" s="3"/>
      <c r="T48" s="3"/>
      <c r="U48" s="3"/>
      <c r="V48" s="3" t="str">
        <f t="shared" si="8"/>
        <v/>
      </c>
      <c r="W48" s="3" t="str">
        <f t="shared" si="9"/>
        <v/>
      </c>
      <c r="X48" t="str">
        <f t="shared" si="10"/>
        <v/>
      </c>
      <c r="Y48" t="str">
        <f t="shared" si="11"/>
        <v/>
      </c>
      <c r="Z48" t="str">
        <f t="shared" si="12"/>
        <v/>
      </c>
      <c r="AA48" t="str">
        <f t="shared" si="13"/>
        <v/>
      </c>
      <c r="AB48" t="str">
        <f t="shared" si="14"/>
        <v/>
      </c>
      <c r="AC48" t="str">
        <f t="shared" si="15"/>
        <v/>
      </c>
      <c r="AD48" t="str">
        <f t="shared" si="16"/>
        <v/>
      </c>
      <c r="AE48" t="str">
        <f t="shared" si="17"/>
        <v/>
      </c>
      <c r="AF48" t="str">
        <f t="shared" si="18"/>
        <v/>
      </c>
      <c r="AG48" t="str">
        <f t="shared" si="19"/>
        <v/>
      </c>
      <c r="AH48" t="str">
        <f t="shared" si="20"/>
        <v/>
      </c>
      <c r="AI48" t="str">
        <f>IF($I48="teilgenommen",MIN(J48,ROUNDDOWN(Dateneingabe_2!$D$7,0)),"")</f>
        <v/>
      </c>
      <c r="AJ48" t="str">
        <f t="shared" si="21"/>
        <v/>
      </c>
    </row>
    <row r="49" spans="1:36" x14ac:dyDescent="0.2">
      <c r="A49" s="237">
        <v>45</v>
      </c>
      <c r="B49" s="295"/>
      <c r="C49" s="292"/>
      <c r="D49" s="292"/>
      <c r="E49" s="306" t="str">
        <f t="shared" si="22"/>
        <v/>
      </c>
      <c r="F49" s="292" t="str">
        <f>IF(E49="PLZ eintragen","",IF(E49="","",VLOOKUP(E49,PLZ!$A$2:$B$2550,2,FALSE())))</f>
        <v/>
      </c>
      <c r="G49" s="293"/>
      <c r="H49" s="294" t="str">
        <f>IF(G49="","",DATEDIF(G49,Dateneingabe_2!$D$4,"y"))</f>
        <v/>
      </c>
      <c r="I49" s="316"/>
      <c r="J49" s="321"/>
      <c r="K49" s="328"/>
      <c r="L49" s="245" t="str">
        <f t="shared" si="0"/>
        <v xml:space="preserve"> </v>
      </c>
      <c r="M49" s="3" t="str">
        <f t="shared" si="2"/>
        <v/>
      </c>
      <c r="N49" s="8" t="str">
        <f t="shared" si="3"/>
        <v/>
      </c>
      <c r="O49" s="8" t="str">
        <f t="shared" si="4"/>
        <v/>
      </c>
      <c r="P49" s="8" t="str">
        <f t="shared" si="5"/>
        <v/>
      </c>
      <c r="Q49" s="8" t="str">
        <f t="shared" si="6"/>
        <v/>
      </c>
      <c r="R49" s="8" t="str">
        <f t="shared" si="7"/>
        <v/>
      </c>
      <c r="S49" s="3"/>
      <c r="T49" s="3"/>
      <c r="U49" s="3"/>
      <c r="V49" s="3" t="str">
        <f t="shared" si="8"/>
        <v/>
      </c>
      <c r="W49" s="3" t="str">
        <f t="shared" si="9"/>
        <v/>
      </c>
      <c r="X49" t="str">
        <f t="shared" si="10"/>
        <v/>
      </c>
      <c r="Y49" t="str">
        <f t="shared" si="11"/>
        <v/>
      </c>
      <c r="Z49" t="str">
        <f t="shared" si="12"/>
        <v/>
      </c>
      <c r="AA49" t="str">
        <f t="shared" si="13"/>
        <v/>
      </c>
      <c r="AB49" t="str">
        <f t="shared" si="14"/>
        <v/>
      </c>
      <c r="AC49" t="str">
        <f t="shared" si="15"/>
        <v/>
      </c>
      <c r="AD49" t="str">
        <f t="shared" si="16"/>
        <v/>
      </c>
      <c r="AE49" t="str">
        <f t="shared" si="17"/>
        <v/>
      </c>
      <c r="AF49" t="str">
        <f t="shared" si="18"/>
        <v/>
      </c>
      <c r="AG49" t="str">
        <f t="shared" si="19"/>
        <v/>
      </c>
      <c r="AH49" t="str">
        <f t="shared" si="20"/>
        <v/>
      </c>
      <c r="AI49" t="str">
        <f>IF($I49="teilgenommen",MIN(J49,ROUNDDOWN(Dateneingabe_2!$D$7,0)),"")</f>
        <v/>
      </c>
      <c r="AJ49" t="str">
        <f t="shared" si="21"/>
        <v/>
      </c>
    </row>
    <row r="50" spans="1:36" x14ac:dyDescent="0.2">
      <c r="A50" s="237">
        <v>46</v>
      </c>
      <c r="B50" s="292"/>
      <c r="C50" s="292"/>
      <c r="D50" s="292"/>
      <c r="E50" s="306" t="str">
        <f t="shared" si="22"/>
        <v/>
      </c>
      <c r="F50" s="292" t="str">
        <f>IF(E50="PLZ eintragen","",IF(E50="","",VLOOKUP(E50,PLZ!$A$2:$B$2550,2,FALSE())))</f>
        <v/>
      </c>
      <c r="G50" s="293"/>
      <c r="H50" s="294" t="str">
        <f>IF(G50="","",DATEDIF(G50,Dateneingabe_2!$D$4,"y"))</f>
        <v/>
      </c>
      <c r="I50" s="316"/>
      <c r="J50" s="321"/>
      <c r="K50" s="328"/>
      <c r="L50" s="245" t="str">
        <f t="shared" si="0"/>
        <v xml:space="preserve"> </v>
      </c>
      <c r="M50" s="3" t="str">
        <f t="shared" si="2"/>
        <v/>
      </c>
      <c r="N50" s="8" t="str">
        <f t="shared" si="3"/>
        <v/>
      </c>
      <c r="O50" s="8" t="str">
        <f t="shared" si="4"/>
        <v/>
      </c>
      <c r="P50" s="8" t="str">
        <f t="shared" si="5"/>
        <v/>
      </c>
      <c r="Q50" s="8" t="str">
        <f t="shared" si="6"/>
        <v/>
      </c>
      <c r="R50" s="8" t="str">
        <f t="shared" si="7"/>
        <v/>
      </c>
      <c r="S50" s="3"/>
      <c r="T50" s="3"/>
      <c r="U50" s="3"/>
      <c r="V50" s="3" t="str">
        <f t="shared" si="8"/>
        <v/>
      </c>
      <c r="W50" s="3" t="str">
        <f t="shared" si="9"/>
        <v/>
      </c>
      <c r="X50" t="str">
        <f t="shared" si="10"/>
        <v/>
      </c>
      <c r="Y50" t="str">
        <f t="shared" si="11"/>
        <v/>
      </c>
      <c r="Z50" t="str">
        <f t="shared" si="12"/>
        <v/>
      </c>
      <c r="AA50" t="str">
        <f t="shared" si="13"/>
        <v/>
      </c>
      <c r="AB50" t="str">
        <f t="shared" si="14"/>
        <v/>
      </c>
      <c r="AC50" t="str">
        <f t="shared" si="15"/>
        <v/>
      </c>
      <c r="AD50" t="str">
        <f t="shared" si="16"/>
        <v/>
      </c>
      <c r="AE50" t="str">
        <f t="shared" si="17"/>
        <v/>
      </c>
      <c r="AF50" t="str">
        <f t="shared" si="18"/>
        <v/>
      </c>
      <c r="AG50" t="str">
        <f t="shared" si="19"/>
        <v/>
      </c>
      <c r="AH50" t="str">
        <f t="shared" si="20"/>
        <v/>
      </c>
      <c r="AI50" t="str">
        <f>IF($I50="teilgenommen",MIN(J50,ROUNDDOWN(Dateneingabe_2!$D$7,0)),"")</f>
        <v/>
      </c>
      <c r="AJ50" t="str">
        <f t="shared" si="21"/>
        <v/>
      </c>
    </row>
    <row r="51" spans="1:36" x14ac:dyDescent="0.2">
      <c r="A51" s="237">
        <v>47</v>
      </c>
      <c r="B51" s="292"/>
      <c r="C51" s="292"/>
      <c r="D51" s="292"/>
      <c r="E51" s="306" t="str">
        <f t="shared" si="22"/>
        <v/>
      </c>
      <c r="F51" s="292" t="str">
        <f>IF(E51="PLZ eintragen","",IF(E51="","",VLOOKUP(E51,PLZ!$A$2:$B$2550,2,FALSE())))</f>
        <v/>
      </c>
      <c r="G51" s="293"/>
      <c r="H51" s="294" t="str">
        <f>IF(G51="","",DATEDIF(G51,Dateneingabe_2!$D$4,"y"))</f>
        <v/>
      </c>
      <c r="I51" s="316"/>
      <c r="J51" s="321"/>
      <c r="K51" s="328"/>
      <c r="L51" s="245" t="str">
        <f t="shared" si="0"/>
        <v xml:space="preserve"> </v>
      </c>
      <c r="M51" s="3" t="str">
        <f t="shared" si="2"/>
        <v/>
      </c>
      <c r="N51" s="8" t="str">
        <f t="shared" si="3"/>
        <v/>
      </c>
      <c r="O51" s="8" t="str">
        <f t="shared" si="4"/>
        <v/>
      </c>
      <c r="P51" s="8" t="str">
        <f t="shared" si="5"/>
        <v/>
      </c>
      <c r="Q51" s="8" t="str">
        <f t="shared" si="6"/>
        <v/>
      </c>
      <c r="R51" s="8" t="str">
        <f t="shared" si="7"/>
        <v/>
      </c>
      <c r="S51" s="3"/>
      <c r="T51" s="3"/>
      <c r="U51" s="3"/>
      <c r="V51" s="3" t="str">
        <f t="shared" si="8"/>
        <v/>
      </c>
      <c r="W51" s="3" t="str">
        <f t="shared" si="9"/>
        <v/>
      </c>
      <c r="X51" t="str">
        <f t="shared" si="10"/>
        <v/>
      </c>
      <c r="Y51" t="str">
        <f t="shared" si="11"/>
        <v/>
      </c>
      <c r="Z51" t="str">
        <f t="shared" si="12"/>
        <v/>
      </c>
      <c r="AA51" t="str">
        <f t="shared" si="13"/>
        <v/>
      </c>
      <c r="AB51" t="str">
        <f t="shared" si="14"/>
        <v/>
      </c>
      <c r="AC51" t="str">
        <f t="shared" si="15"/>
        <v/>
      </c>
      <c r="AD51" t="str">
        <f t="shared" si="16"/>
        <v/>
      </c>
      <c r="AE51" t="str">
        <f t="shared" si="17"/>
        <v/>
      </c>
      <c r="AF51" t="str">
        <f t="shared" si="18"/>
        <v/>
      </c>
      <c r="AG51" t="str">
        <f t="shared" si="19"/>
        <v/>
      </c>
      <c r="AH51" t="str">
        <f t="shared" si="20"/>
        <v/>
      </c>
      <c r="AI51" t="str">
        <f>IF($I51="teilgenommen",MIN(J51,ROUNDDOWN(Dateneingabe_2!$D$7,0)),"")</f>
        <v/>
      </c>
      <c r="AJ51" t="str">
        <f t="shared" si="21"/>
        <v/>
      </c>
    </row>
    <row r="52" spans="1:36" x14ac:dyDescent="0.2">
      <c r="A52" s="237">
        <v>48</v>
      </c>
      <c r="B52" s="292"/>
      <c r="C52" s="292"/>
      <c r="D52" s="292"/>
      <c r="E52" s="306" t="str">
        <f t="shared" si="22"/>
        <v/>
      </c>
      <c r="F52" s="292" t="str">
        <f>IF(E52="PLZ eintragen","",IF(E52="","",VLOOKUP(E52,PLZ!$A$2:$B$2550,2,FALSE())))</f>
        <v/>
      </c>
      <c r="G52" s="293"/>
      <c r="H52" s="294" t="str">
        <f>IF(G52="","",DATEDIF(G52,Dateneingabe_2!$D$4,"y"))</f>
        <v/>
      </c>
      <c r="I52" s="316"/>
      <c r="J52" s="321"/>
      <c r="K52" s="328"/>
      <c r="L52" s="245" t="str">
        <f t="shared" si="0"/>
        <v xml:space="preserve"> </v>
      </c>
      <c r="M52" s="3" t="str">
        <f t="shared" si="2"/>
        <v/>
      </c>
      <c r="N52" s="8" t="str">
        <f t="shared" si="3"/>
        <v/>
      </c>
      <c r="O52" s="8" t="str">
        <f t="shared" si="4"/>
        <v/>
      </c>
      <c r="P52" s="8" t="str">
        <f t="shared" si="5"/>
        <v/>
      </c>
      <c r="Q52" s="8" t="str">
        <f t="shared" si="6"/>
        <v/>
      </c>
      <c r="R52" s="8" t="str">
        <f t="shared" si="7"/>
        <v/>
      </c>
      <c r="S52" s="3"/>
      <c r="T52" s="3"/>
      <c r="U52" s="3"/>
      <c r="V52" s="3" t="str">
        <f t="shared" si="8"/>
        <v/>
      </c>
      <c r="W52" s="3" t="str">
        <f t="shared" si="9"/>
        <v/>
      </c>
      <c r="X52" t="str">
        <f t="shared" si="10"/>
        <v/>
      </c>
      <c r="Y52" t="str">
        <f t="shared" si="11"/>
        <v/>
      </c>
      <c r="Z52" t="str">
        <f t="shared" si="12"/>
        <v/>
      </c>
      <c r="AA52" t="str">
        <f t="shared" si="13"/>
        <v/>
      </c>
      <c r="AB52" t="str">
        <f t="shared" si="14"/>
        <v/>
      </c>
      <c r="AC52" t="str">
        <f t="shared" si="15"/>
        <v/>
      </c>
      <c r="AD52" t="str">
        <f t="shared" si="16"/>
        <v/>
      </c>
      <c r="AE52" t="str">
        <f t="shared" si="17"/>
        <v/>
      </c>
      <c r="AF52" t="str">
        <f t="shared" si="18"/>
        <v/>
      </c>
      <c r="AG52" t="str">
        <f t="shared" si="19"/>
        <v/>
      </c>
      <c r="AH52" t="str">
        <f t="shared" si="20"/>
        <v/>
      </c>
      <c r="AI52" t="str">
        <f>IF($I52="teilgenommen",MIN(J52,ROUNDDOWN(Dateneingabe_2!$D$7,0)),"")</f>
        <v/>
      </c>
      <c r="AJ52" t="str">
        <f t="shared" si="21"/>
        <v/>
      </c>
    </row>
    <row r="53" spans="1:36" x14ac:dyDescent="0.2">
      <c r="A53" s="237">
        <v>49</v>
      </c>
      <c r="B53" s="292"/>
      <c r="C53" s="292"/>
      <c r="D53" s="292"/>
      <c r="E53" s="306" t="str">
        <f t="shared" si="22"/>
        <v/>
      </c>
      <c r="F53" s="292" t="str">
        <f>IF(E53="PLZ eintragen","",IF(E53="","",VLOOKUP(E53,PLZ!$A$2:$B$2550,2,FALSE())))</f>
        <v/>
      </c>
      <c r="G53" s="293"/>
      <c r="H53" s="294" t="str">
        <f>IF(G53="","",DATEDIF(G53,Dateneingabe_2!$D$4,"y"))</f>
        <v/>
      </c>
      <c r="I53" s="316"/>
      <c r="J53" s="321"/>
      <c r="K53" s="328"/>
      <c r="L53" s="245" t="str">
        <f t="shared" si="0"/>
        <v xml:space="preserve"> </v>
      </c>
      <c r="M53" s="3" t="str">
        <f t="shared" si="2"/>
        <v/>
      </c>
      <c r="N53" s="8" t="str">
        <f t="shared" si="3"/>
        <v/>
      </c>
      <c r="O53" s="8" t="str">
        <f t="shared" si="4"/>
        <v/>
      </c>
      <c r="P53" s="8" t="str">
        <f t="shared" si="5"/>
        <v/>
      </c>
      <c r="Q53" s="8" t="str">
        <f t="shared" si="6"/>
        <v/>
      </c>
      <c r="R53" s="8" t="str">
        <f t="shared" si="7"/>
        <v/>
      </c>
      <c r="S53" s="3"/>
      <c r="T53" s="3"/>
      <c r="U53" s="3"/>
      <c r="V53" s="3" t="str">
        <f t="shared" si="8"/>
        <v/>
      </c>
      <c r="W53" s="3" t="str">
        <f t="shared" si="9"/>
        <v/>
      </c>
      <c r="X53" t="str">
        <f t="shared" si="10"/>
        <v/>
      </c>
      <c r="Y53" t="str">
        <f t="shared" si="11"/>
        <v/>
      </c>
      <c r="Z53" t="str">
        <f t="shared" si="12"/>
        <v/>
      </c>
      <c r="AA53" t="str">
        <f t="shared" si="13"/>
        <v/>
      </c>
      <c r="AB53" t="str">
        <f t="shared" si="14"/>
        <v/>
      </c>
      <c r="AC53" t="str">
        <f t="shared" si="15"/>
        <v/>
      </c>
      <c r="AD53" t="str">
        <f t="shared" si="16"/>
        <v/>
      </c>
      <c r="AE53" t="str">
        <f t="shared" si="17"/>
        <v/>
      </c>
      <c r="AF53" t="str">
        <f t="shared" si="18"/>
        <v/>
      </c>
      <c r="AG53" t="str">
        <f t="shared" si="19"/>
        <v/>
      </c>
      <c r="AH53" t="str">
        <f t="shared" si="20"/>
        <v/>
      </c>
      <c r="AI53" t="str">
        <f>IF($I53="teilgenommen",MIN(J53,ROUNDDOWN(Dateneingabe_2!$D$7,0)),"")</f>
        <v/>
      </c>
      <c r="AJ53" t="str">
        <f t="shared" si="21"/>
        <v/>
      </c>
    </row>
    <row r="54" spans="1:36" x14ac:dyDescent="0.2">
      <c r="A54" s="237">
        <v>50</v>
      </c>
      <c r="B54" s="292"/>
      <c r="C54" s="292"/>
      <c r="D54" s="292"/>
      <c r="E54" s="306" t="str">
        <f t="shared" si="22"/>
        <v/>
      </c>
      <c r="F54" s="292" t="str">
        <f>IF(E54="PLZ eintragen","",IF(E54="","",VLOOKUP(E54,PLZ!$A$2:$B$2550,2,FALSE())))</f>
        <v/>
      </c>
      <c r="G54" s="293"/>
      <c r="H54" s="294" t="str">
        <f>IF(G54="","",DATEDIF(G54,Dateneingabe_2!$D$4,"y"))</f>
        <v/>
      </c>
      <c r="I54" s="316"/>
      <c r="J54" s="321"/>
      <c r="K54" s="328"/>
      <c r="L54" s="245" t="str">
        <f t="shared" si="0"/>
        <v xml:space="preserve"> </v>
      </c>
      <c r="M54" s="3" t="str">
        <f t="shared" si="2"/>
        <v/>
      </c>
      <c r="N54" s="8" t="str">
        <f t="shared" si="3"/>
        <v/>
      </c>
      <c r="O54" s="8" t="str">
        <f t="shared" si="4"/>
        <v/>
      </c>
      <c r="P54" s="8" t="str">
        <f t="shared" si="5"/>
        <v/>
      </c>
      <c r="Q54" s="8" t="str">
        <f t="shared" si="6"/>
        <v/>
      </c>
      <c r="R54" s="8" t="str">
        <f t="shared" si="7"/>
        <v/>
      </c>
      <c r="S54" s="3"/>
      <c r="T54" s="3"/>
      <c r="U54" s="3"/>
      <c r="V54" s="3" t="str">
        <f t="shared" si="8"/>
        <v/>
      </c>
      <c r="W54" s="3" t="str">
        <f t="shared" si="9"/>
        <v/>
      </c>
      <c r="X54" t="str">
        <f t="shared" si="10"/>
        <v/>
      </c>
      <c r="Y54" t="str">
        <f t="shared" si="11"/>
        <v/>
      </c>
      <c r="Z54" t="str">
        <f t="shared" si="12"/>
        <v/>
      </c>
      <c r="AA54" t="str">
        <f t="shared" si="13"/>
        <v/>
      </c>
      <c r="AB54" t="str">
        <f t="shared" si="14"/>
        <v/>
      </c>
      <c r="AC54" t="str">
        <f t="shared" si="15"/>
        <v/>
      </c>
      <c r="AD54" t="str">
        <f t="shared" si="16"/>
        <v/>
      </c>
      <c r="AE54" t="str">
        <f t="shared" si="17"/>
        <v/>
      </c>
      <c r="AF54" t="str">
        <f t="shared" si="18"/>
        <v/>
      </c>
      <c r="AG54" t="str">
        <f t="shared" si="19"/>
        <v/>
      </c>
      <c r="AH54" t="str">
        <f t="shared" si="20"/>
        <v/>
      </c>
      <c r="AI54" t="str">
        <f>IF($I54="teilgenommen",MIN(J54,ROUNDDOWN(Dateneingabe_2!$D$7,0)),"")</f>
        <v/>
      </c>
      <c r="AJ54" t="str">
        <f t="shared" si="21"/>
        <v/>
      </c>
    </row>
    <row r="55" spans="1:36" x14ac:dyDescent="0.2">
      <c r="A55" s="237">
        <v>51</v>
      </c>
      <c r="B55" s="292"/>
      <c r="C55" s="292"/>
      <c r="D55" s="292"/>
      <c r="E55" s="306" t="str">
        <f t="shared" si="22"/>
        <v/>
      </c>
      <c r="F55" s="292" t="str">
        <f>IF(E55="PLZ eintragen","",IF(E55="","",VLOOKUP(E55,PLZ!$A$2:$B$2550,2,FALSE())))</f>
        <v/>
      </c>
      <c r="G55" s="293"/>
      <c r="H55" s="294" t="str">
        <f>IF(G55="","",DATEDIF(G55,Dateneingabe_2!$D$4,"y"))</f>
        <v/>
      </c>
      <c r="I55" s="316"/>
      <c r="J55" s="321"/>
      <c r="K55" s="328"/>
      <c r="L55" s="245" t="str">
        <f t="shared" si="0"/>
        <v xml:space="preserve"> </v>
      </c>
      <c r="M55" s="3" t="str">
        <f t="shared" si="2"/>
        <v/>
      </c>
      <c r="N55" s="8" t="str">
        <f t="shared" si="3"/>
        <v/>
      </c>
      <c r="O55" s="8" t="str">
        <f t="shared" si="4"/>
        <v/>
      </c>
      <c r="P55" s="8" t="str">
        <f t="shared" si="5"/>
        <v/>
      </c>
      <c r="Q55" s="8" t="str">
        <f t="shared" si="6"/>
        <v/>
      </c>
      <c r="R55" s="8" t="str">
        <f t="shared" si="7"/>
        <v/>
      </c>
      <c r="S55" s="3"/>
      <c r="T55" s="3"/>
      <c r="U55" s="3"/>
      <c r="V55" s="3" t="str">
        <f t="shared" si="8"/>
        <v/>
      </c>
      <c r="W55" s="3" t="str">
        <f t="shared" si="9"/>
        <v/>
      </c>
      <c r="X55" t="str">
        <f t="shared" si="10"/>
        <v/>
      </c>
      <c r="Y55" t="str">
        <f t="shared" si="11"/>
        <v/>
      </c>
      <c r="Z55" t="str">
        <f t="shared" si="12"/>
        <v/>
      </c>
      <c r="AA55" t="str">
        <f t="shared" si="13"/>
        <v/>
      </c>
      <c r="AB55" t="str">
        <f t="shared" si="14"/>
        <v/>
      </c>
      <c r="AC55" t="str">
        <f t="shared" si="15"/>
        <v/>
      </c>
      <c r="AD55" t="str">
        <f t="shared" si="16"/>
        <v/>
      </c>
      <c r="AE55" t="str">
        <f t="shared" si="17"/>
        <v/>
      </c>
      <c r="AF55" t="str">
        <f t="shared" si="18"/>
        <v/>
      </c>
      <c r="AG55" t="str">
        <f t="shared" si="19"/>
        <v/>
      </c>
      <c r="AH55" t="str">
        <f t="shared" si="20"/>
        <v/>
      </c>
      <c r="AI55" t="str">
        <f>IF($I55="teilgenommen",MIN(J55,ROUNDDOWN(Dateneingabe_2!$D$7,0)),"")</f>
        <v/>
      </c>
      <c r="AJ55" t="str">
        <f t="shared" si="21"/>
        <v/>
      </c>
    </row>
    <row r="56" spans="1:36" x14ac:dyDescent="0.2">
      <c r="A56" s="237">
        <v>52</v>
      </c>
      <c r="B56" s="292"/>
      <c r="C56" s="292"/>
      <c r="D56" s="292"/>
      <c r="E56" s="306" t="str">
        <f t="shared" si="22"/>
        <v/>
      </c>
      <c r="F56" s="292" t="str">
        <f>IF(E56="PLZ eintragen","",IF(E56="","",VLOOKUP(E56,PLZ!$A$2:$B$2550,2,FALSE())))</f>
        <v/>
      </c>
      <c r="G56" s="293"/>
      <c r="H56" s="294" t="str">
        <f>IF(G56="","",DATEDIF(G56,Dateneingabe_2!$D$4,"y"))</f>
        <v/>
      </c>
      <c r="I56" s="316"/>
      <c r="J56" s="321"/>
      <c r="K56" s="328"/>
      <c r="L56" s="245" t="str">
        <f t="shared" si="0"/>
        <v xml:space="preserve"> </v>
      </c>
      <c r="M56" s="3" t="str">
        <f t="shared" si="2"/>
        <v/>
      </c>
      <c r="N56" s="8" t="str">
        <f t="shared" si="3"/>
        <v/>
      </c>
      <c r="O56" s="8" t="str">
        <f t="shared" si="4"/>
        <v/>
      </c>
      <c r="P56" s="8" t="str">
        <f t="shared" si="5"/>
        <v/>
      </c>
      <c r="Q56" s="8" t="str">
        <f t="shared" si="6"/>
        <v/>
      </c>
      <c r="R56" s="8" t="str">
        <f t="shared" si="7"/>
        <v/>
      </c>
      <c r="S56" s="3"/>
      <c r="T56" s="3"/>
      <c r="U56" s="3"/>
      <c r="V56" s="3" t="str">
        <f t="shared" si="8"/>
        <v/>
      </c>
      <c r="W56" s="3" t="str">
        <f t="shared" si="9"/>
        <v/>
      </c>
      <c r="X56" t="str">
        <f t="shared" si="10"/>
        <v/>
      </c>
      <c r="Y56" t="str">
        <f t="shared" si="11"/>
        <v/>
      </c>
      <c r="Z56" t="str">
        <f t="shared" si="12"/>
        <v/>
      </c>
      <c r="AA56" t="str">
        <f t="shared" si="13"/>
        <v/>
      </c>
      <c r="AB56" t="str">
        <f t="shared" si="14"/>
        <v/>
      </c>
      <c r="AC56" t="str">
        <f t="shared" si="15"/>
        <v/>
      </c>
      <c r="AD56" t="str">
        <f t="shared" si="16"/>
        <v/>
      </c>
      <c r="AE56" t="str">
        <f t="shared" si="17"/>
        <v/>
      </c>
      <c r="AF56" t="str">
        <f t="shared" si="18"/>
        <v/>
      </c>
      <c r="AG56" t="str">
        <f t="shared" si="19"/>
        <v/>
      </c>
      <c r="AH56" t="str">
        <f t="shared" si="20"/>
        <v/>
      </c>
      <c r="AI56" t="str">
        <f>IF($I56="teilgenommen",MIN(J56,ROUNDDOWN(Dateneingabe_2!$D$7,0)),"")</f>
        <v/>
      </c>
      <c r="AJ56" t="str">
        <f t="shared" si="21"/>
        <v/>
      </c>
    </row>
    <row r="57" spans="1:36" x14ac:dyDescent="0.2">
      <c r="A57" s="237">
        <v>53</v>
      </c>
      <c r="B57" s="292"/>
      <c r="C57" s="292"/>
      <c r="D57" s="292"/>
      <c r="E57" s="306" t="str">
        <f t="shared" si="22"/>
        <v/>
      </c>
      <c r="F57" s="292" t="str">
        <f>IF(E57="PLZ eintragen","",IF(E57="","",VLOOKUP(E57,PLZ!$A$2:$B$2550,2,FALSE())))</f>
        <v/>
      </c>
      <c r="G57" s="293"/>
      <c r="H57" s="294" t="str">
        <f>IF(G57="","",DATEDIF(G57,Dateneingabe_2!$D$4,"y"))</f>
        <v/>
      </c>
      <c r="I57" s="316"/>
      <c r="J57" s="321"/>
      <c r="K57" s="328"/>
      <c r="L57" s="245" t="str">
        <f t="shared" si="0"/>
        <v xml:space="preserve"> </v>
      </c>
      <c r="M57" s="3" t="str">
        <f t="shared" si="2"/>
        <v/>
      </c>
      <c r="N57" s="8" t="str">
        <f t="shared" si="3"/>
        <v/>
      </c>
      <c r="O57" s="8" t="str">
        <f t="shared" si="4"/>
        <v/>
      </c>
      <c r="P57" s="8" t="str">
        <f t="shared" si="5"/>
        <v/>
      </c>
      <c r="Q57" s="8" t="str">
        <f t="shared" si="6"/>
        <v/>
      </c>
      <c r="R57" s="8" t="str">
        <f t="shared" si="7"/>
        <v/>
      </c>
      <c r="S57" s="3"/>
      <c r="T57" s="3"/>
      <c r="U57" s="3"/>
      <c r="V57" s="3" t="str">
        <f t="shared" si="8"/>
        <v/>
      </c>
      <c r="W57" s="3" t="str">
        <f t="shared" si="9"/>
        <v/>
      </c>
      <c r="X57" t="str">
        <f t="shared" si="10"/>
        <v/>
      </c>
      <c r="Y57" t="str">
        <f t="shared" si="11"/>
        <v/>
      </c>
      <c r="Z57" t="str">
        <f t="shared" si="12"/>
        <v/>
      </c>
      <c r="AA57" t="str">
        <f t="shared" si="13"/>
        <v/>
      </c>
      <c r="AB57" t="str">
        <f t="shared" si="14"/>
        <v/>
      </c>
      <c r="AC57" t="str">
        <f t="shared" si="15"/>
        <v/>
      </c>
      <c r="AD57" t="str">
        <f t="shared" si="16"/>
        <v/>
      </c>
      <c r="AE57" t="str">
        <f t="shared" si="17"/>
        <v/>
      </c>
      <c r="AF57" t="str">
        <f t="shared" si="18"/>
        <v/>
      </c>
      <c r="AG57" t="str">
        <f t="shared" si="19"/>
        <v/>
      </c>
      <c r="AH57" t="str">
        <f t="shared" si="20"/>
        <v/>
      </c>
      <c r="AI57" t="str">
        <f>IF($I57="teilgenommen",MIN(J57,ROUNDDOWN(Dateneingabe_2!$D$7,0)),"")</f>
        <v/>
      </c>
      <c r="AJ57" t="str">
        <f t="shared" si="21"/>
        <v/>
      </c>
    </row>
    <row r="58" spans="1:36" x14ac:dyDescent="0.2">
      <c r="A58" s="237">
        <v>54</v>
      </c>
      <c r="B58" s="292"/>
      <c r="C58" s="292"/>
      <c r="D58" s="292"/>
      <c r="E58" s="306" t="str">
        <f t="shared" si="22"/>
        <v/>
      </c>
      <c r="F58" s="292" t="str">
        <f>IF(E58="PLZ eintragen","",IF(E58="","",VLOOKUP(E58,PLZ!$A$2:$B$2550,2,FALSE())))</f>
        <v/>
      </c>
      <c r="G58" s="293"/>
      <c r="H58" s="294" t="str">
        <f>IF(G58="","",DATEDIF(G58,Dateneingabe_2!$D$4,"y"))</f>
        <v/>
      </c>
      <c r="I58" s="316"/>
      <c r="J58" s="321"/>
      <c r="K58" s="328"/>
      <c r="L58" s="245" t="str">
        <f t="shared" si="0"/>
        <v xml:space="preserve"> </v>
      </c>
      <c r="M58" s="3" t="str">
        <f t="shared" si="2"/>
        <v/>
      </c>
      <c r="N58" s="8" t="str">
        <f t="shared" si="3"/>
        <v/>
      </c>
      <c r="O58" s="8" t="str">
        <f t="shared" si="4"/>
        <v/>
      </c>
      <c r="P58" s="8" t="str">
        <f t="shared" si="5"/>
        <v/>
      </c>
      <c r="Q58" s="8" t="str">
        <f t="shared" si="6"/>
        <v/>
      </c>
      <c r="R58" s="8" t="str">
        <f t="shared" si="7"/>
        <v/>
      </c>
      <c r="S58" s="3"/>
      <c r="T58" s="3"/>
      <c r="U58" s="3"/>
      <c r="V58" s="3" t="str">
        <f t="shared" si="8"/>
        <v/>
      </c>
      <c r="W58" s="3" t="str">
        <f t="shared" si="9"/>
        <v/>
      </c>
      <c r="X58" t="str">
        <f t="shared" si="10"/>
        <v/>
      </c>
      <c r="Y58" t="str">
        <f t="shared" si="11"/>
        <v/>
      </c>
      <c r="Z58" t="str">
        <f t="shared" si="12"/>
        <v/>
      </c>
      <c r="AA58" t="str">
        <f t="shared" si="13"/>
        <v/>
      </c>
      <c r="AB58" t="str">
        <f t="shared" si="14"/>
        <v/>
      </c>
      <c r="AC58" t="str">
        <f t="shared" si="15"/>
        <v/>
      </c>
      <c r="AD58" t="str">
        <f t="shared" si="16"/>
        <v/>
      </c>
      <c r="AE58" t="str">
        <f t="shared" si="17"/>
        <v/>
      </c>
      <c r="AF58" t="str">
        <f t="shared" si="18"/>
        <v/>
      </c>
      <c r="AG58" t="str">
        <f t="shared" si="19"/>
        <v/>
      </c>
      <c r="AH58" t="str">
        <f t="shared" si="20"/>
        <v/>
      </c>
      <c r="AI58" t="str">
        <f>IF($I58="teilgenommen",MIN(J58,ROUNDDOWN(Dateneingabe_2!$D$7,0)),"")</f>
        <v/>
      </c>
      <c r="AJ58" t="str">
        <f t="shared" si="21"/>
        <v/>
      </c>
    </row>
    <row r="59" spans="1:36" x14ac:dyDescent="0.2">
      <c r="A59" s="237">
        <v>55</v>
      </c>
      <c r="B59" s="292"/>
      <c r="C59" s="292"/>
      <c r="D59" s="292"/>
      <c r="E59" s="306" t="str">
        <f t="shared" si="22"/>
        <v/>
      </c>
      <c r="F59" s="292" t="str">
        <f>IF(E59="PLZ eintragen","",IF(E59="","",VLOOKUP(E59,PLZ!$A$2:$B$2550,2,FALSE())))</f>
        <v/>
      </c>
      <c r="G59" s="293"/>
      <c r="H59" s="294" t="str">
        <f>IF(G59="","",DATEDIF(G59,Dateneingabe_2!$D$4,"y"))</f>
        <v/>
      </c>
      <c r="I59" s="316"/>
      <c r="J59" s="321"/>
      <c r="K59" s="328"/>
      <c r="L59" s="245" t="str">
        <f t="shared" si="0"/>
        <v xml:space="preserve"> </v>
      </c>
      <c r="M59" s="3" t="str">
        <f t="shared" si="2"/>
        <v/>
      </c>
      <c r="N59" s="8" t="str">
        <f t="shared" si="3"/>
        <v/>
      </c>
      <c r="O59" s="8" t="str">
        <f t="shared" si="4"/>
        <v/>
      </c>
      <c r="P59" s="8" t="str">
        <f t="shared" si="5"/>
        <v/>
      </c>
      <c r="Q59" s="8" t="str">
        <f t="shared" si="6"/>
        <v/>
      </c>
      <c r="R59" s="8" t="str">
        <f t="shared" si="7"/>
        <v/>
      </c>
      <c r="S59" s="3"/>
      <c r="T59" s="3"/>
      <c r="U59" s="3"/>
      <c r="V59" s="3" t="str">
        <f t="shared" si="8"/>
        <v/>
      </c>
      <c r="W59" s="3" t="str">
        <f t="shared" si="9"/>
        <v/>
      </c>
      <c r="X59" t="str">
        <f t="shared" si="10"/>
        <v/>
      </c>
      <c r="Y59" t="str">
        <f t="shared" si="11"/>
        <v/>
      </c>
      <c r="Z59" t="str">
        <f t="shared" si="12"/>
        <v/>
      </c>
      <c r="AA59" t="str">
        <f t="shared" si="13"/>
        <v/>
      </c>
      <c r="AB59" t="str">
        <f t="shared" si="14"/>
        <v/>
      </c>
      <c r="AC59" t="str">
        <f t="shared" si="15"/>
        <v/>
      </c>
      <c r="AD59" t="str">
        <f t="shared" si="16"/>
        <v/>
      </c>
      <c r="AE59" t="str">
        <f t="shared" si="17"/>
        <v/>
      </c>
      <c r="AF59" t="str">
        <f t="shared" si="18"/>
        <v/>
      </c>
      <c r="AG59" t="str">
        <f t="shared" si="19"/>
        <v/>
      </c>
      <c r="AH59" t="str">
        <f t="shared" si="20"/>
        <v/>
      </c>
      <c r="AI59" t="str">
        <f>IF($I59="teilgenommen",MIN(J59,ROUNDDOWN(Dateneingabe_2!$D$7,0)),"")</f>
        <v/>
      </c>
      <c r="AJ59" t="str">
        <f t="shared" si="21"/>
        <v/>
      </c>
    </row>
    <row r="60" spans="1:36" x14ac:dyDescent="0.2">
      <c r="A60" s="237">
        <v>56</v>
      </c>
      <c r="B60" s="292"/>
      <c r="C60" s="292"/>
      <c r="D60" s="292"/>
      <c r="E60" s="306" t="str">
        <f t="shared" si="22"/>
        <v/>
      </c>
      <c r="F60" s="292" t="str">
        <f>IF(E60="PLZ eintragen","",IF(E60="","",VLOOKUP(E60,PLZ!$A$2:$B$2550,2,FALSE())))</f>
        <v/>
      </c>
      <c r="G60" s="293"/>
      <c r="H60" s="294" t="str">
        <f>IF(G60="","",DATEDIF(G60,Dateneingabe_2!$D$4,"y"))</f>
        <v/>
      </c>
      <c r="I60" s="316"/>
      <c r="J60" s="321"/>
      <c r="K60" s="328"/>
      <c r="L60" s="245" t="str">
        <f t="shared" si="0"/>
        <v xml:space="preserve"> </v>
      </c>
      <c r="M60" s="3" t="str">
        <f t="shared" si="2"/>
        <v/>
      </c>
      <c r="N60" s="8" t="str">
        <f t="shared" si="3"/>
        <v/>
      </c>
      <c r="O60" s="8" t="str">
        <f t="shared" si="4"/>
        <v/>
      </c>
      <c r="P60" s="8" t="str">
        <f t="shared" si="5"/>
        <v/>
      </c>
      <c r="Q60" s="8" t="str">
        <f t="shared" si="6"/>
        <v/>
      </c>
      <c r="R60" s="8" t="str">
        <f t="shared" si="7"/>
        <v/>
      </c>
      <c r="S60" s="3"/>
      <c r="T60" s="3"/>
      <c r="U60" s="3"/>
      <c r="V60" s="3" t="str">
        <f t="shared" si="8"/>
        <v/>
      </c>
      <c r="W60" s="3" t="str">
        <f t="shared" si="9"/>
        <v/>
      </c>
      <c r="X60" t="str">
        <f t="shared" si="10"/>
        <v/>
      </c>
      <c r="Y60" t="str">
        <f t="shared" si="11"/>
        <v/>
      </c>
      <c r="Z60" t="str">
        <f t="shared" si="12"/>
        <v/>
      </c>
      <c r="AA60" t="str">
        <f t="shared" si="13"/>
        <v/>
      </c>
      <c r="AB60" t="str">
        <f t="shared" si="14"/>
        <v/>
      </c>
      <c r="AC60" t="str">
        <f t="shared" si="15"/>
        <v/>
      </c>
      <c r="AD60" t="str">
        <f t="shared" si="16"/>
        <v/>
      </c>
      <c r="AE60" t="str">
        <f t="shared" si="17"/>
        <v/>
      </c>
      <c r="AF60" t="str">
        <f t="shared" si="18"/>
        <v/>
      </c>
      <c r="AG60" t="str">
        <f t="shared" si="19"/>
        <v/>
      </c>
      <c r="AH60" t="str">
        <f t="shared" si="20"/>
        <v/>
      </c>
      <c r="AI60" t="str">
        <f>IF($I60="teilgenommen",MIN(J60,ROUNDDOWN(Dateneingabe_2!$D$7,0)),"")</f>
        <v/>
      </c>
      <c r="AJ60" t="str">
        <f t="shared" si="21"/>
        <v/>
      </c>
    </row>
    <row r="61" spans="1:36" x14ac:dyDescent="0.2">
      <c r="A61" s="237">
        <v>57</v>
      </c>
      <c r="B61" s="295"/>
      <c r="C61" s="292"/>
      <c r="D61" s="292"/>
      <c r="E61" s="306" t="str">
        <f t="shared" si="22"/>
        <v/>
      </c>
      <c r="F61" s="292" t="str">
        <f>IF(E61="PLZ eintragen","",IF(E61="","",VLOOKUP(E61,PLZ!$A$2:$B$2550,2,FALSE())))</f>
        <v/>
      </c>
      <c r="G61" s="293"/>
      <c r="H61" s="294" t="str">
        <f>IF(G61="","",DATEDIF(G61,Dateneingabe_2!$D$4,"y"))</f>
        <v/>
      </c>
      <c r="I61" s="316"/>
      <c r="J61" s="321"/>
      <c r="K61" s="328"/>
      <c r="L61" s="245" t="str">
        <f t="shared" si="0"/>
        <v xml:space="preserve"> </v>
      </c>
      <c r="M61" s="3" t="str">
        <f t="shared" si="2"/>
        <v/>
      </c>
      <c r="N61" s="8" t="str">
        <f t="shared" si="3"/>
        <v/>
      </c>
      <c r="O61" s="8" t="str">
        <f t="shared" si="4"/>
        <v/>
      </c>
      <c r="P61" s="8" t="str">
        <f t="shared" si="5"/>
        <v/>
      </c>
      <c r="Q61" s="8" t="str">
        <f t="shared" si="6"/>
        <v/>
      </c>
      <c r="R61" s="8" t="str">
        <f t="shared" si="7"/>
        <v/>
      </c>
      <c r="S61" s="3"/>
      <c r="T61" s="3"/>
      <c r="U61" s="3"/>
      <c r="V61" s="3" t="str">
        <f t="shared" si="8"/>
        <v/>
      </c>
      <c r="W61" s="3" t="str">
        <f t="shared" si="9"/>
        <v/>
      </c>
      <c r="X61" t="str">
        <f t="shared" si="10"/>
        <v/>
      </c>
      <c r="Y61" t="str">
        <f t="shared" si="11"/>
        <v/>
      </c>
      <c r="Z61" t="str">
        <f t="shared" si="12"/>
        <v/>
      </c>
      <c r="AA61" t="str">
        <f t="shared" si="13"/>
        <v/>
      </c>
      <c r="AB61" t="str">
        <f t="shared" si="14"/>
        <v/>
      </c>
      <c r="AC61" t="str">
        <f t="shared" si="15"/>
        <v/>
      </c>
      <c r="AD61" t="str">
        <f t="shared" si="16"/>
        <v/>
      </c>
      <c r="AE61" t="str">
        <f t="shared" si="17"/>
        <v/>
      </c>
      <c r="AF61" t="str">
        <f t="shared" si="18"/>
        <v/>
      </c>
      <c r="AG61" t="str">
        <f t="shared" si="19"/>
        <v/>
      </c>
      <c r="AH61" t="str">
        <f t="shared" si="20"/>
        <v/>
      </c>
      <c r="AI61" t="str">
        <f>IF($I61="teilgenommen",MIN(J61,ROUNDDOWN(Dateneingabe_2!$D$7,0)),"")</f>
        <v/>
      </c>
      <c r="AJ61" t="str">
        <f t="shared" si="21"/>
        <v/>
      </c>
    </row>
    <row r="62" spans="1:36" x14ac:dyDescent="0.2">
      <c r="A62" s="237">
        <v>58</v>
      </c>
      <c r="B62" s="292"/>
      <c r="C62" s="292"/>
      <c r="D62" s="292"/>
      <c r="E62" s="306" t="str">
        <f t="shared" si="22"/>
        <v/>
      </c>
      <c r="F62" s="292" t="str">
        <f>IF(E62="PLZ eintragen","",IF(E62="","",VLOOKUP(E62,PLZ!$A$2:$B$2550,2,FALSE())))</f>
        <v/>
      </c>
      <c r="G62" s="293"/>
      <c r="H62" s="294" t="str">
        <f>IF(G62="","",DATEDIF(G62,Dateneingabe_2!$D$4,"y"))</f>
        <v/>
      </c>
      <c r="I62" s="316"/>
      <c r="J62" s="321"/>
      <c r="K62" s="328"/>
      <c r="L62" s="245" t="str">
        <f t="shared" si="0"/>
        <v xml:space="preserve"> </v>
      </c>
      <c r="M62" s="3" t="str">
        <f t="shared" si="2"/>
        <v/>
      </c>
      <c r="N62" s="8" t="str">
        <f t="shared" si="3"/>
        <v/>
      </c>
      <c r="O62" s="8" t="str">
        <f t="shared" si="4"/>
        <v/>
      </c>
      <c r="P62" s="8" t="str">
        <f t="shared" si="5"/>
        <v/>
      </c>
      <c r="Q62" s="8" t="str">
        <f t="shared" si="6"/>
        <v/>
      </c>
      <c r="R62" s="8" t="str">
        <f t="shared" si="7"/>
        <v/>
      </c>
      <c r="S62" s="3"/>
      <c r="T62" s="3"/>
      <c r="U62" s="3"/>
      <c r="V62" s="3" t="str">
        <f t="shared" si="8"/>
        <v/>
      </c>
      <c r="W62" s="3" t="str">
        <f t="shared" si="9"/>
        <v/>
      </c>
      <c r="X62" t="str">
        <f t="shared" si="10"/>
        <v/>
      </c>
      <c r="Y62" t="str">
        <f t="shared" si="11"/>
        <v/>
      </c>
      <c r="Z62" t="str">
        <f t="shared" si="12"/>
        <v/>
      </c>
      <c r="AA62" t="str">
        <f t="shared" si="13"/>
        <v/>
      </c>
      <c r="AB62" t="str">
        <f t="shared" si="14"/>
        <v/>
      </c>
      <c r="AC62" t="str">
        <f t="shared" si="15"/>
        <v/>
      </c>
      <c r="AD62" t="str">
        <f t="shared" si="16"/>
        <v/>
      </c>
      <c r="AE62" t="str">
        <f t="shared" si="17"/>
        <v/>
      </c>
      <c r="AF62" t="str">
        <f t="shared" si="18"/>
        <v/>
      </c>
      <c r="AG62" t="str">
        <f t="shared" si="19"/>
        <v/>
      </c>
      <c r="AH62" t="str">
        <f t="shared" si="20"/>
        <v/>
      </c>
      <c r="AI62" t="str">
        <f>IF($I62="teilgenommen",MIN(J62,ROUNDDOWN(Dateneingabe_2!$D$7,0)),"")</f>
        <v/>
      </c>
      <c r="AJ62" t="str">
        <f t="shared" si="21"/>
        <v/>
      </c>
    </row>
    <row r="63" spans="1:36" x14ac:dyDescent="0.2">
      <c r="A63" s="237">
        <v>59</v>
      </c>
      <c r="B63" s="292"/>
      <c r="C63" s="292"/>
      <c r="D63" s="292"/>
      <c r="E63" s="306" t="str">
        <f t="shared" si="22"/>
        <v/>
      </c>
      <c r="F63" s="292" t="str">
        <f>IF(E63="PLZ eintragen","",IF(E63="","",VLOOKUP(E63,PLZ!$A$2:$B$2550,2,FALSE())))</f>
        <v/>
      </c>
      <c r="G63" s="293"/>
      <c r="H63" s="294" t="str">
        <f>IF(G63="","",DATEDIF(G63,Dateneingabe_2!$D$4,"y"))</f>
        <v/>
      </c>
      <c r="I63" s="316"/>
      <c r="J63" s="321"/>
      <c r="K63" s="328"/>
      <c r="L63" s="245" t="str">
        <f t="shared" si="0"/>
        <v xml:space="preserve"> </v>
      </c>
      <c r="M63" s="3" t="str">
        <f t="shared" si="2"/>
        <v/>
      </c>
      <c r="N63" s="8" t="str">
        <f t="shared" si="3"/>
        <v/>
      </c>
      <c r="O63" s="8" t="str">
        <f t="shared" si="4"/>
        <v/>
      </c>
      <c r="P63" s="8" t="str">
        <f t="shared" si="5"/>
        <v/>
      </c>
      <c r="Q63" s="8" t="str">
        <f t="shared" si="6"/>
        <v/>
      </c>
      <c r="R63" s="8" t="str">
        <f t="shared" si="7"/>
        <v/>
      </c>
      <c r="S63" s="3"/>
      <c r="T63" s="3"/>
      <c r="U63" s="3"/>
      <c r="V63" s="3" t="str">
        <f t="shared" si="8"/>
        <v/>
      </c>
      <c r="W63" s="3" t="str">
        <f t="shared" si="9"/>
        <v/>
      </c>
      <c r="X63" t="str">
        <f t="shared" si="10"/>
        <v/>
      </c>
      <c r="Y63" t="str">
        <f t="shared" si="11"/>
        <v/>
      </c>
      <c r="Z63" t="str">
        <f t="shared" si="12"/>
        <v/>
      </c>
      <c r="AA63" t="str">
        <f t="shared" si="13"/>
        <v/>
      </c>
      <c r="AB63" t="str">
        <f t="shared" si="14"/>
        <v/>
      </c>
      <c r="AC63" t="str">
        <f t="shared" si="15"/>
        <v/>
      </c>
      <c r="AD63" t="str">
        <f t="shared" si="16"/>
        <v/>
      </c>
      <c r="AE63" t="str">
        <f t="shared" si="17"/>
        <v/>
      </c>
      <c r="AF63" t="str">
        <f t="shared" si="18"/>
        <v/>
      </c>
      <c r="AG63" t="str">
        <f t="shared" si="19"/>
        <v/>
      </c>
      <c r="AH63" t="str">
        <f t="shared" si="20"/>
        <v/>
      </c>
      <c r="AI63" t="str">
        <f>IF($I63="teilgenommen",MIN(J63,ROUNDDOWN(Dateneingabe_2!$D$7,0)),"")</f>
        <v/>
      </c>
      <c r="AJ63" t="str">
        <f t="shared" si="21"/>
        <v/>
      </c>
    </row>
    <row r="64" spans="1:36" x14ac:dyDescent="0.2">
      <c r="A64" s="239">
        <v>60</v>
      </c>
      <c r="B64" s="296"/>
      <c r="C64" s="296"/>
      <c r="D64" s="296"/>
      <c r="E64" s="307" t="str">
        <f t="shared" si="22"/>
        <v/>
      </c>
      <c r="F64" s="296" t="str">
        <f>IF(E64="PLZ eintragen","",IF(E64="","",VLOOKUP(E64,PLZ!$A$2:$B$2550,2,FALSE())))</f>
        <v/>
      </c>
      <c r="G64" s="297"/>
      <c r="H64" s="298" t="str">
        <f>IF(G64="","",DATEDIF(G64,Dateneingabe_2!$D$4,"y"))</f>
        <v/>
      </c>
      <c r="I64" s="317"/>
      <c r="J64" s="322"/>
      <c r="K64" s="328"/>
      <c r="L64" s="245" t="str">
        <f t="shared" si="0"/>
        <v xml:space="preserve"> </v>
      </c>
      <c r="M64" s="3" t="str">
        <f t="shared" si="2"/>
        <v/>
      </c>
      <c r="N64" s="8" t="str">
        <f t="shared" si="3"/>
        <v/>
      </c>
      <c r="O64" s="8" t="str">
        <f t="shared" si="4"/>
        <v/>
      </c>
      <c r="P64" s="8" t="str">
        <f t="shared" si="5"/>
        <v/>
      </c>
      <c r="Q64" s="8" t="str">
        <f t="shared" si="6"/>
        <v/>
      </c>
      <c r="R64" s="8" t="str">
        <f t="shared" si="7"/>
        <v/>
      </c>
      <c r="S64" s="3"/>
      <c r="T64" s="3"/>
      <c r="U64" s="3"/>
      <c r="V64" s="3" t="str">
        <f t="shared" si="8"/>
        <v/>
      </c>
      <c r="W64" s="3" t="str">
        <f t="shared" si="9"/>
        <v/>
      </c>
      <c r="X64" t="str">
        <f t="shared" si="10"/>
        <v/>
      </c>
      <c r="Y64" t="str">
        <f t="shared" si="11"/>
        <v/>
      </c>
      <c r="Z64" t="str">
        <f t="shared" si="12"/>
        <v/>
      </c>
      <c r="AA64" t="str">
        <f t="shared" si="13"/>
        <v/>
      </c>
      <c r="AB64" t="str">
        <f t="shared" si="14"/>
        <v/>
      </c>
      <c r="AC64" t="str">
        <f t="shared" si="15"/>
        <v/>
      </c>
      <c r="AD64" t="str">
        <f t="shared" si="16"/>
        <v/>
      </c>
      <c r="AE64" t="str">
        <f t="shared" si="17"/>
        <v/>
      </c>
      <c r="AF64" t="str">
        <f t="shared" si="18"/>
        <v/>
      </c>
      <c r="AG64" t="str">
        <f t="shared" si="19"/>
        <v/>
      </c>
      <c r="AH64" t="str">
        <f t="shared" si="20"/>
        <v/>
      </c>
      <c r="AI64" t="str">
        <f>IF($I64="teilgenommen",MIN(J64,ROUNDDOWN(Dateneingabe_2!$D$7,0)),"")</f>
        <v/>
      </c>
      <c r="AJ64" t="str">
        <f t="shared" si="21"/>
        <v/>
      </c>
    </row>
    <row r="65" spans="1:36" hidden="1" x14ac:dyDescent="0.2">
      <c r="A65" s="279">
        <v>61</v>
      </c>
      <c r="B65" s="232"/>
      <c r="C65" s="232"/>
      <c r="D65" s="232"/>
      <c r="E65" s="270"/>
      <c r="F65" s="232" t="str">
        <f>IF(E65="","",VLOOKUP(E65,PLZ!$A$2:$B$2550,2,FALSE))</f>
        <v/>
      </c>
      <c r="G65" s="280"/>
      <c r="H65" s="333" t="str">
        <f>IF(G65="","",DATEDIF(G65,Dateneingabe_2!$D$4,"y"))</f>
        <v/>
      </c>
      <c r="I65" s="232" t="str">
        <f t="shared" ref="I65:I70" si="23">IF(B65="","",IF(B65="Frau","teilgenommen",IF(B65="Herr","teilgenommen",IF(B65="Divers","teilgenommen"))))</f>
        <v/>
      </c>
      <c r="J65" s="281"/>
      <c r="K65" s="245"/>
      <c r="L65" s="245" t="str">
        <f t="shared" si="0"/>
        <v xml:space="preserve"> </v>
      </c>
      <c r="M65" s="3" t="str">
        <f t="shared" si="2"/>
        <v/>
      </c>
      <c r="N65" s="8" t="str">
        <f t="shared" si="3"/>
        <v/>
      </c>
      <c r="O65" s="8" t="str">
        <f t="shared" si="4"/>
        <v/>
      </c>
      <c r="P65" s="8" t="str">
        <f t="shared" si="5"/>
        <v/>
      </c>
      <c r="Q65" s="8" t="str">
        <f t="shared" si="6"/>
        <v/>
      </c>
      <c r="R65" s="8" t="str">
        <f t="shared" si="7"/>
        <v/>
      </c>
      <c r="S65" s="3"/>
      <c r="T65" s="3"/>
      <c r="U65" s="3"/>
      <c r="V65" s="3" t="str">
        <f t="shared" si="8"/>
        <v/>
      </c>
      <c r="W65" s="3" t="str">
        <f t="shared" si="9"/>
        <v/>
      </c>
      <c r="X65" t="str">
        <f t="shared" si="10"/>
        <v/>
      </c>
      <c r="Y65" t="str">
        <f t="shared" si="11"/>
        <v/>
      </c>
      <c r="Z65" t="str">
        <f t="shared" si="12"/>
        <v/>
      </c>
      <c r="AA65" t="str">
        <f t="shared" si="13"/>
        <v/>
      </c>
      <c r="AB65" t="str">
        <f t="shared" si="14"/>
        <v/>
      </c>
      <c r="AC65" t="str">
        <f t="shared" si="15"/>
        <v/>
      </c>
      <c r="AD65" t="str">
        <f t="shared" si="16"/>
        <v/>
      </c>
      <c r="AE65" t="str">
        <f t="shared" si="17"/>
        <v/>
      </c>
      <c r="AF65" t="str">
        <f t="shared" si="18"/>
        <v/>
      </c>
      <c r="AG65" t="str">
        <f t="shared" si="19"/>
        <v/>
      </c>
      <c r="AH65" t="str">
        <f t="shared" si="20"/>
        <v/>
      </c>
      <c r="AI65" t="str">
        <f>IF($I65="teilgenommen",MIN(J65,ROUNDDOWN(Dateneingabe_2!$D$7,0)),"")</f>
        <v/>
      </c>
      <c r="AJ65" t="str">
        <f t="shared" si="21"/>
        <v/>
      </c>
    </row>
    <row r="66" spans="1:36" hidden="1" x14ac:dyDescent="0.2">
      <c r="A66" s="237">
        <v>62</v>
      </c>
      <c r="B66" s="230"/>
      <c r="C66" s="230"/>
      <c r="D66" s="230"/>
      <c r="E66" s="233"/>
      <c r="F66" s="230" t="str">
        <f>IF(E66="","",VLOOKUP(E66,PLZ!$A$2:$B$2550,2,FALSE))</f>
        <v/>
      </c>
      <c r="G66" s="238"/>
      <c r="H66" s="294" t="str">
        <f>IF(G66="","",DATEDIF(G66,Dateneingabe_2!$D$4,"y"))</f>
        <v/>
      </c>
      <c r="I66" s="230" t="str">
        <f t="shared" si="23"/>
        <v/>
      </c>
      <c r="J66" s="231"/>
      <c r="K66" s="245"/>
      <c r="L66" s="245" t="str">
        <f t="shared" si="0"/>
        <v xml:space="preserve"> </v>
      </c>
      <c r="M66" s="3" t="str">
        <f t="shared" si="2"/>
        <v/>
      </c>
      <c r="N66" s="8" t="str">
        <f t="shared" si="3"/>
        <v/>
      </c>
      <c r="O66" s="8" t="str">
        <f t="shared" si="4"/>
        <v/>
      </c>
      <c r="P66" s="8" t="str">
        <f t="shared" si="5"/>
        <v/>
      </c>
      <c r="Q66" s="8" t="str">
        <f t="shared" si="6"/>
        <v/>
      </c>
      <c r="R66" s="8" t="str">
        <f t="shared" si="7"/>
        <v/>
      </c>
      <c r="S66" s="3"/>
      <c r="T66" s="3"/>
      <c r="U66" s="3"/>
      <c r="V66" s="3" t="str">
        <f t="shared" si="8"/>
        <v/>
      </c>
      <c r="W66" s="3" t="str">
        <f t="shared" si="9"/>
        <v/>
      </c>
      <c r="X66" t="str">
        <f t="shared" si="10"/>
        <v/>
      </c>
      <c r="Y66" t="str">
        <f t="shared" si="11"/>
        <v/>
      </c>
      <c r="Z66" t="str">
        <f t="shared" si="12"/>
        <v/>
      </c>
      <c r="AA66" t="str">
        <f t="shared" si="13"/>
        <v/>
      </c>
      <c r="AB66" t="str">
        <f t="shared" si="14"/>
        <v/>
      </c>
      <c r="AC66" t="str">
        <f t="shared" si="15"/>
        <v/>
      </c>
      <c r="AD66" t="str">
        <f t="shared" si="16"/>
        <v/>
      </c>
      <c r="AE66" t="str">
        <f t="shared" si="17"/>
        <v/>
      </c>
      <c r="AF66" t="str">
        <f t="shared" si="18"/>
        <v/>
      </c>
      <c r="AG66" t="str">
        <f t="shared" si="19"/>
        <v/>
      </c>
      <c r="AH66" t="str">
        <f t="shared" si="20"/>
        <v/>
      </c>
      <c r="AI66" t="str">
        <f>IF($I66="teilgenommen",MIN(J66,ROUNDDOWN(Dateneingabe_2!$D$7,0)),"")</f>
        <v/>
      </c>
      <c r="AJ66" t="str">
        <f t="shared" si="21"/>
        <v/>
      </c>
    </row>
    <row r="67" spans="1:36" hidden="1" x14ac:dyDescent="0.2">
      <c r="A67" s="237">
        <v>63</v>
      </c>
      <c r="B67" s="230"/>
      <c r="C67" s="230"/>
      <c r="D67" s="230"/>
      <c r="E67" s="233"/>
      <c r="F67" s="230" t="str">
        <f>IF(E67="","",VLOOKUP(E67,PLZ!$A$2:$B$2550,2,FALSE))</f>
        <v/>
      </c>
      <c r="G67" s="238"/>
      <c r="H67" s="294" t="str">
        <f>IF(G67="","",DATEDIF(G67,Dateneingabe_2!$D$4,"y"))</f>
        <v/>
      </c>
      <c r="I67" s="230" t="str">
        <f t="shared" si="23"/>
        <v/>
      </c>
      <c r="J67" s="231"/>
      <c r="K67" s="245"/>
      <c r="L67" s="245" t="str">
        <f t="shared" si="0"/>
        <v xml:space="preserve"> </v>
      </c>
      <c r="M67" s="3" t="str">
        <f t="shared" si="2"/>
        <v/>
      </c>
      <c r="N67" s="8" t="str">
        <f t="shared" si="3"/>
        <v/>
      </c>
      <c r="O67" s="8" t="str">
        <f t="shared" si="4"/>
        <v/>
      </c>
      <c r="P67" s="8" t="str">
        <f t="shared" si="5"/>
        <v/>
      </c>
      <c r="Q67" s="8" t="str">
        <f t="shared" si="6"/>
        <v/>
      </c>
      <c r="R67" s="8" t="str">
        <f t="shared" si="7"/>
        <v/>
      </c>
      <c r="S67" s="3"/>
      <c r="T67" s="3"/>
      <c r="U67" s="3"/>
      <c r="V67" s="3" t="str">
        <f t="shared" si="8"/>
        <v/>
      </c>
      <c r="W67" s="3" t="str">
        <f t="shared" si="9"/>
        <v/>
      </c>
      <c r="X67" t="str">
        <f t="shared" si="10"/>
        <v/>
      </c>
      <c r="Y67" t="str">
        <f t="shared" si="11"/>
        <v/>
      </c>
      <c r="Z67" t="str">
        <f t="shared" si="12"/>
        <v/>
      </c>
      <c r="AA67" t="str">
        <f t="shared" si="13"/>
        <v/>
      </c>
      <c r="AB67" t="str">
        <f t="shared" si="14"/>
        <v/>
      </c>
      <c r="AC67" t="str">
        <f t="shared" si="15"/>
        <v/>
      </c>
      <c r="AD67" t="str">
        <f t="shared" si="16"/>
        <v/>
      </c>
      <c r="AE67" t="str">
        <f t="shared" si="17"/>
        <v/>
      </c>
      <c r="AF67" t="str">
        <f t="shared" si="18"/>
        <v/>
      </c>
      <c r="AG67" t="str">
        <f t="shared" si="19"/>
        <v/>
      </c>
      <c r="AH67" t="str">
        <f t="shared" si="20"/>
        <v/>
      </c>
      <c r="AI67" t="str">
        <f>IF($I67="teilgenommen",MIN(J67,ROUNDDOWN(Dateneingabe_2!$D$7,0)),"")</f>
        <v/>
      </c>
      <c r="AJ67" t="str">
        <f t="shared" si="21"/>
        <v/>
      </c>
    </row>
    <row r="68" spans="1:36" hidden="1" x14ac:dyDescent="0.2">
      <c r="A68" s="237">
        <v>64</v>
      </c>
      <c r="B68" s="230"/>
      <c r="C68" s="230"/>
      <c r="D68" s="230"/>
      <c r="E68" s="233"/>
      <c r="F68" s="230" t="str">
        <f>IF(E68="","",VLOOKUP(E68,PLZ!$A$2:$B$2550,2,FALSE))</f>
        <v/>
      </c>
      <c r="G68" s="238"/>
      <c r="H68" s="294" t="str">
        <f>IF(G68="","",DATEDIF(G68,Dateneingabe_2!$D$4,"y"))</f>
        <v/>
      </c>
      <c r="I68" s="230" t="str">
        <f t="shared" si="23"/>
        <v/>
      </c>
      <c r="J68" s="231"/>
      <c r="K68" s="245"/>
      <c r="L68" s="245" t="str">
        <f t="shared" si="0"/>
        <v xml:space="preserve"> </v>
      </c>
      <c r="M68" s="3" t="str">
        <f t="shared" si="2"/>
        <v/>
      </c>
      <c r="N68" s="8" t="str">
        <f t="shared" si="3"/>
        <v/>
      </c>
      <c r="O68" s="8" t="str">
        <f t="shared" si="4"/>
        <v/>
      </c>
      <c r="P68" s="8" t="str">
        <f t="shared" si="5"/>
        <v/>
      </c>
      <c r="Q68" s="8" t="str">
        <f t="shared" si="6"/>
        <v/>
      </c>
      <c r="R68" s="8" t="str">
        <f t="shared" si="7"/>
        <v/>
      </c>
      <c r="S68" s="3"/>
      <c r="T68" s="3"/>
      <c r="U68" s="3"/>
      <c r="V68" s="3" t="str">
        <f t="shared" si="8"/>
        <v/>
      </c>
      <c r="W68" s="3" t="str">
        <f t="shared" si="9"/>
        <v/>
      </c>
      <c r="X68" t="str">
        <f t="shared" si="10"/>
        <v/>
      </c>
      <c r="Y68" t="str">
        <f t="shared" si="11"/>
        <v/>
      </c>
      <c r="Z68" t="str">
        <f t="shared" si="12"/>
        <v/>
      </c>
      <c r="AA68" t="str">
        <f t="shared" si="13"/>
        <v/>
      </c>
      <c r="AB68" t="str">
        <f t="shared" si="14"/>
        <v/>
      </c>
      <c r="AC68" t="str">
        <f t="shared" si="15"/>
        <v/>
      </c>
      <c r="AD68" t="str">
        <f t="shared" si="16"/>
        <v/>
      </c>
      <c r="AE68" t="str">
        <f t="shared" si="17"/>
        <v/>
      </c>
      <c r="AF68" t="str">
        <f t="shared" si="18"/>
        <v/>
      </c>
      <c r="AG68" t="str">
        <f t="shared" si="19"/>
        <v/>
      </c>
      <c r="AH68" t="str">
        <f t="shared" si="20"/>
        <v/>
      </c>
      <c r="AI68" t="str">
        <f>IF($I68="teilgenommen",MIN(J68,ROUNDDOWN(Dateneingabe_2!$D$7,0)),"")</f>
        <v/>
      </c>
      <c r="AJ68" t="str">
        <f t="shared" si="21"/>
        <v/>
      </c>
    </row>
    <row r="69" spans="1:36" hidden="1" x14ac:dyDescent="0.2">
      <c r="A69" s="237">
        <v>65</v>
      </c>
      <c r="B69" s="230"/>
      <c r="C69" s="230"/>
      <c r="D69" s="230"/>
      <c r="E69" s="233"/>
      <c r="F69" s="230" t="str">
        <f>IF(E69="","",VLOOKUP(E69,PLZ!$A$2:$B$2550,2,FALSE))</f>
        <v/>
      </c>
      <c r="G69" s="238"/>
      <c r="H69" s="294" t="str">
        <f>IF(G69="","",DATEDIF(G69,Dateneingabe_2!$D$4,"y"))</f>
        <v/>
      </c>
      <c r="I69" s="230" t="str">
        <f t="shared" si="23"/>
        <v/>
      </c>
      <c r="J69" s="231"/>
      <c r="K69" s="245"/>
      <c r="L69" s="245" t="str">
        <f t="shared" ref="L69:L132" si="24">CONCATENATE(D69&amp;" "&amp;C69)</f>
        <v xml:space="preserve"> </v>
      </c>
      <c r="M69" s="3" t="str">
        <f t="shared" si="2"/>
        <v/>
      </c>
      <c r="N69" s="8" t="str">
        <f t="shared" si="3"/>
        <v/>
      </c>
      <c r="O69" s="8" t="str">
        <f t="shared" si="4"/>
        <v/>
      </c>
      <c r="P69" s="8" t="str">
        <f t="shared" si="5"/>
        <v/>
      </c>
      <c r="Q69" s="8" t="str">
        <f t="shared" si="6"/>
        <v/>
      </c>
      <c r="R69" s="8" t="str">
        <f t="shared" si="7"/>
        <v/>
      </c>
      <c r="S69" s="3"/>
      <c r="T69" s="3"/>
      <c r="U69" s="3"/>
      <c r="V69" s="3" t="str">
        <f t="shared" si="8"/>
        <v/>
      </c>
      <c r="W69" s="3" t="str">
        <f t="shared" si="9"/>
        <v/>
      </c>
      <c r="X69" t="str">
        <f t="shared" si="10"/>
        <v/>
      </c>
      <c r="Y69" t="str">
        <f t="shared" si="11"/>
        <v/>
      </c>
      <c r="Z69" t="str">
        <f t="shared" si="12"/>
        <v/>
      </c>
      <c r="AA69" t="str">
        <f t="shared" si="13"/>
        <v/>
      </c>
      <c r="AB69" t="str">
        <f t="shared" si="14"/>
        <v/>
      </c>
      <c r="AC69" t="str">
        <f t="shared" si="15"/>
        <v/>
      </c>
      <c r="AD69" t="str">
        <f t="shared" si="16"/>
        <v/>
      </c>
      <c r="AE69" t="str">
        <f t="shared" si="17"/>
        <v/>
      </c>
      <c r="AF69" t="str">
        <f t="shared" si="18"/>
        <v/>
      </c>
      <c r="AG69" t="str">
        <f t="shared" si="19"/>
        <v/>
      </c>
      <c r="AH69" t="str">
        <f t="shared" si="20"/>
        <v/>
      </c>
      <c r="AI69" t="str">
        <f>IF($I69="teilgenommen",MIN(J69,ROUNDDOWN(Dateneingabe_2!$D$7,0)),"")</f>
        <v/>
      </c>
      <c r="AJ69" t="str">
        <f t="shared" si="21"/>
        <v/>
      </c>
    </row>
    <row r="70" spans="1:36" hidden="1" x14ac:dyDescent="0.2">
      <c r="A70" s="237">
        <v>66</v>
      </c>
      <c r="B70" s="230"/>
      <c r="C70" s="230"/>
      <c r="D70" s="230"/>
      <c r="E70" s="233"/>
      <c r="F70" s="230" t="str">
        <f>IF(E70="","",VLOOKUP(E70,PLZ!$A$2:$B$2550,2,FALSE))</f>
        <v/>
      </c>
      <c r="G70" s="238"/>
      <c r="H70" s="294" t="str">
        <f>IF(G70="","",DATEDIF(G70,Dateneingabe_2!$D$4,"y"))</f>
        <v/>
      </c>
      <c r="I70" s="230" t="str">
        <f t="shared" si="23"/>
        <v/>
      </c>
      <c r="J70" s="231"/>
      <c r="K70" s="245"/>
      <c r="L70" s="245" t="str">
        <f t="shared" si="24"/>
        <v xml:space="preserve"> </v>
      </c>
      <c r="M70" s="3" t="str">
        <f t="shared" ref="M70:M133" si="25">IF(B70="Frau",1,IF(B70="Herr",2,IF(B70="Divers",3,IF(B70="","",IF(B70="Wählen","","")))))</f>
        <v/>
      </c>
      <c r="N70" s="8" t="str">
        <f t="shared" ref="N70:N133" si="26">IF(H70&lt;10,"x","")</f>
        <v/>
      </c>
      <c r="O70" s="8" t="str">
        <f t="shared" ref="O70:O133" si="27">IF(AND(H70&gt;9,H70&lt;14),"x","")</f>
        <v/>
      </c>
      <c r="P70" s="8" t="str">
        <f t="shared" ref="P70:P133" si="28">IF(AND(H70&gt;13,H70&lt;18),"x","")</f>
        <v/>
      </c>
      <c r="Q70" s="8" t="str">
        <f t="shared" ref="Q70:Q133" si="29">IF(AND(H70&gt;17,H70&lt;27),"x","")</f>
        <v/>
      </c>
      <c r="R70" s="8" t="str">
        <f t="shared" ref="R70:R133" si="30">IF(H70="","",IF(H70&gt;27,"x",""))</f>
        <v/>
      </c>
      <c r="S70" s="3"/>
      <c r="T70" s="3"/>
      <c r="U70" s="3"/>
      <c r="V70" s="3" t="str">
        <f t="shared" ref="V70:V133" si="31">IF($I70="teilgenommen",B70,IF($I70="abgesagt","",IF($I70="nicht gekommen",B70,IF($I70="",""))))</f>
        <v/>
      </c>
      <c r="W70" s="3" t="str">
        <f t="shared" ref="W70:W133" si="32">IF($I70="teilgenommen",C70,IF($I70="abgesagt","",IF($I70="nicht gekommen",C70,IF($I70="",""))))</f>
        <v/>
      </c>
      <c r="X70" t="str">
        <f t="shared" ref="X70:X133" si="33">IF($I70="teilgenommen",D70,IF($I70="abgesagt","",IF($I70="nicht gekommen",D70,IF($I70="",""))))</f>
        <v/>
      </c>
      <c r="Y70" t="str">
        <f t="shared" ref="Y70:Y133" si="34">IF($I70="teilgenommen",E70,IF($I70="abgesagt","",IF($I70="nicht gekommen",E70,IF($I70="",""))))</f>
        <v/>
      </c>
      <c r="Z70" t="str">
        <f t="shared" ref="Z70:Z133" si="35">IF($I70="teilgenommen",F70,IF($I70="abgesagt","",IF($I70="nicht gekommen",F70,IF($I70="",""))))</f>
        <v/>
      </c>
      <c r="AA70" t="str">
        <f t="shared" ref="AA70:AA133" si="36">IF($I70="teilgenommen",G70,IF($I70="abgesagt","",IF($I70="nicht gekommen",G70,IF($I70="",""))))</f>
        <v/>
      </c>
      <c r="AB70" t="str">
        <f t="shared" ref="AB70:AB133" si="37">IF($I70="teilgenommen",H70,IF($I70="abgesagt","",IF($I70="nicht gekommen",H70,IF($I70="",""))))</f>
        <v/>
      </c>
      <c r="AC70" t="str">
        <f t="shared" ref="AC70:AC133" si="38">IF($I70="teilgenommen",I70,IF($I70="abgesagt","",IF($I70="nicht gekommen",I70,IF($I70="",""))))</f>
        <v/>
      </c>
      <c r="AD70" t="str">
        <f t="shared" ref="AD70:AD133" si="39">IF($I70="teilgenommen",L70,IF($I70="abgesagt","",IF($I70="nicht gekommen",L70,IF($I70="",""))))</f>
        <v/>
      </c>
      <c r="AE70" t="str">
        <f t="shared" ref="AE70:AE133" si="40">IF($I70="teilgenommen",I70,IF($I70="abgesagt","",IF($I70="nicht gekommen",I70,IF($I70="",""))))</f>
        <v/>
      </c>
      <c r="AF70" t="str">
        <f t="shared" ref="AF70:AF133" si="41">IF(AH70&lt;&gt;"",M70,"")</f>
        <v/>
      </c>
      <c r="AG70" t="str">
        <f t="shared" ref="AG70:AG133" si="42">IF($AE70="teilgenommen",W70,"")</f>
        <v/>
      </c>
      <c r="AH70" t="str">
        <f t="shared" ref="AH70:AH133" si="43">IF($AE70="teilgenommen",X70,"")</f>
        <v/>
      </c>
      <c r="AI70" t="str">
        <f>IF($I70="teilgenommen",MIN(J70,ROUNDDOWN(Dateneingabe_2!$D$7,0)),"")</f>
        <v/>
      </c>
      <c r="AJ70" t="str">
        <f t="shared" ref="AJ70:AJ133" si="44">IF($AE70="teilgenommen",AB70,"")</f>
        <v/>
      </c>
    </row>
    <row r="71" spans="1:36" hidden="1" x14ac:dyDescent="0.2">
      <c r="A71" s="237">
        <v>67</v>
      </c>
      <c r="B71" s="230"/>
      <c r="C71" s="230"/>
      <c r="D71" s="230"/>
      <c r="E71" s="233"/>
      <c r="F71" s="230" t="str">
        <f>IF(E71="","",VLOOKUP(E71,PLZ!$A$2:$B$2550,2,FALSE))</f>
        <v/>
      </c>
      <c r="G71" s="238"/>
      <c r="H71" s="294" t="str">
        <f>IF(G71="","",DATEDIF(G71,Dateneingabe_2!$D$4,"y"))</f>
        <v/>
      </c>
      <c r="I71" s="230" t="str">
        <f t="shared" ref="I71:I134" si="45">IF(B71="","",IF(B71="Frau","teilgenommen",IF(B71="Herr","teilgenommen",IF(B71="Divers","teilgenommen"))))</f>
        <v/>
      </c>
      <c r="J71" s="231"/>
      <c r="K71" s="245"/>
      <c r="L71" s="245" t="str">
        <f t="shared" si="24"/>
        <v xml:space="preserve"> </v>
      </c>
      <c r="M71" s="3" t="str">
        <f t="shared" si="25"/>
        <v/>
      </c>
      <c r="N71" s="8" t="str">
        <f t="shared" si="26"/>
        <v/>
      </c>
      <c r="O71" s="8" t="str">
        <f t="shared" si="27"/>
        <v/>
      </c>
      <c r="P71" s="8" t="str">
        <f t="shared" si="28"/>
        <v/>
      </c>
      <c r="Q71" s="8" t="str">
        <f t="shared" si="29"/>
        <v/>
      </c>
      <c r="R71" s="8" t="str">
        <f t="shared" si="30"/>
        <v/>
      </c>
      <c r="S71" s="3"/>
      <c r="T71" s="3"/>
      <c r="U71" s="3"/>
      <c r="V71" s="3" t="str">
        <f t="shared" si="31"/>
        <v/>
      </c>
      <c r="W71" s="3" t="str">
        <f t="shared" si="32"/>
        <v/>
      </c>
      <c r="X71" t="str">
        <f t="shared" si="33"/>
        <v/>
      </c>
      <c r="Y71" t="str">
        <f t="shared" si="34"/>
        <v/>
      </c>
      <c r="Z71" t="str">
        <f t="shared" si="35"/>
        <v/>
      </c>
      <c r="AA71" t="str">
        <f t="shared" si="36"/>
        <v/>
      </c>
      <c r="AB71" t="str">
        <f t="shared" si="37"/>
        <v/>
      </c>
      <c r="AC71" t="str">
        <f t="shared" si="38"/>
        <v/>
      </c>
      <c r="AD71" t="str">
        <f t="shared" si="39"/>
        <v/>
      </c>
      <c r="AE71" t="str">
        <f t="shared" si="40"/>
        <v/>
      </c>
      <c r="AF71" t="str">
        <f t="shared" si="41"/>
        <v/>
      </c>
      <c r="AG71" t="str">
        <f t="shared" si="42"/>
        <v/>
      </c>
      <c r="AH71" t="str">
        <f t="shared" si="43"/>
        <v/>
      </c>
      <c r="AI71" t="str">
        <f>IF($I71="teilgenommen",MIN(J71,ROUNDDOWN(Dateneingabe_2!$D$7,0)),"")</f>
        <v/>
      </c>
      <c r="AJ71" t="str">
        <f t="shared" si="44"/>
        <v/>
      </c>
    </row>
    <row r="72" spans="1:36" hidden="1" x14ac:dyDescent="0.2">
      <c r="A72" s="237">
        <v>68</v>
      </c>
      <c r="B72" s="232"/>
      <c r="C72" s="230"/>
      <c r="D72" s="230"/>
      <c r="E72" s="233"/>
      <c r="F72" s="230" t="str">
        <f>IF(E72="","",VLOOKUP(E72,PLZ!$A$2:$B$2550,2,FALSE))</f>
        <v/>
      </c>
      <c r="G72" s="238"/>
      <c r="H72" s="294" t="str">
        <f>IF(G72="","",DATEDIF(G72,Dateneingabe_2!$D$4,"y"))</f>
        <v/>
      </c>
      <c r="I72" s="230" t="str">
        <f t="shared" si="45"/>
        <v/>
      </c>
      <c r="J72" s="231"/>
      <c r="K72" s="245"/>
      <c r="L72" s="245" t="str">
        <f t="shared" si="24"/>
        <v xml:space="preserve"> </v>
      </c>
      <c r="M72" s="3" t="str">
        <f t="shared" si="25"/>
        <v/>
      </c>
      <c r="N72" s="8" t="str">
        <f t="shared" si="26"/>
        <v/>
      </c>
      <c r="O72" s="8" t="str">
        <f t="shared" si="27"/>
        <v/>
      </c>
      <c r="P72" s="8" t="str">
        <f t="shared" si="28"/>
        <v/>
      </c>
      <c r="Q72" s="8" t="str">
        <f t="shared" si="29"/>
        <v/>
      </c>
      <c r="R72" s="8" t="str">
        <f t="shared" si="30"/>
        <v/>
      </c>
      <c r="S72" s="3"/>
      <c r="T72" s="3"/>
      <c r="U72" s="3"/>
      <c r="V72" s="3" t="str">
        <f t="shared" si="31"/>
        <v/>
      </c>
      <c r="W72" s="3" t="str">
        <f t="shared" si="32"/>
        <v/>
      </c>
      <c r="X72" t="str">
        <f t="shared" si="33"/>
        <v/>
      </c>
      <c r="Y72" t="str">
        <f t="shared" si="34"/>
        <v/>
      </c>
      <c r="Z72" t="str">
        <f t="shared" si="35"/>
        <v/>
      </c>
      <c r="AA72" t="str">
        <f t="shared" si="36"/>
        <v/>
      </c>
      <c r="AB72" t="str">
        <f t="shared" si="37"/>
        <v/>
      </c>
      <c r="AC72" t="str">
        <f t="shared" si="38"/>
        <v/>
      </c>
      <c r="AD72" t="str">
        <f t="shared" si="39"/>
        <v/>
      </c>
      <c r="AE72" t="str">
        <f t="shared" si="40"/>
        <v/>
      </c>
      <c r="AF72" t="str">
        <f t="shared" si="41"/>
        <v/>
      </c>
      <c r="AG72" t="str">
        <f t="shared" si="42"/>
        <v/>
      </c>
      <c r="AH72" t="str">
        <f t="shared" si="43"/>
        <v/>
      </c>
      <c r="AI72" t="str">
        <f>IF($I72="teilgenommen",MIN(J72,ROUNDDOWN(Dateneingabe_2!$D$7,0)),"")</f>
        <v/>
      </c>
      <c r="AJ72" t="str">
        <f t="shared" si="44"/>
        <v/>
      </c>
    </row>
    <row r="73" spans="1:36" hidden="1" x14ac:dyDescent="0.2">
      <c r="A73" s="237">
        <v>69</v>
      </c>
      <c r="B73" s="230"/>
      <c r="C73" s="230"/>
      <c r="D73" s="230"/>
      <c r="E73" s="233"/>
      <c r="F73" s="230" t="str">
        <f>IF(E73="","",VLOOKUP(E73,PLZ!$A$2:$B$2550,2,FALSE))</f>
        <v/>
      </c>
      <c r="G73" s="238"/>
      <c r="H73" s="294" t="str">
        <f>IF(G73="","",DATEDIF(G73,Dateneingabe_2!$D$4,"y"))</f>
        <v/>
      </c>
      <c r="I73" s="230" t="str">
        <f t="shared" si="45"/>
        <v/>
      </c>
      <c r="J73" s="231"/>
      <c r="K73" s="245"/>
      <c r="L73" s="245" t="str">
        <f t="shared" si="24"/>
        <v xml:space="preserve"> </v>
      </c>
      <c r="M73" s="3" t="str">
        <f t="shared" si="25"/>
        <v/>
      </c>
      <c r="N73" s="8" t="str">
        <f t="shared" si="26"/>
        <v/>
      </c>
      <c r="O73" s="8" t="str">
        <f t="shared" si="27"/>
        <v/>
      </c>
      <c r="P73" s="8" t="str">
        <f t="shared" si="28"/>
        <v/>
      </c>
      <c r="Q73" s="8" t="str">
        <f t="shared" si="29"/>
        <v/>
      </c>
      <c r="R73" s="8" t="str">
        <f t="shared" si="30"/>
        <v/>
      </c>
      <c r="S73" s="3"/>
      <c r="T73" s="3"/>
      <c r="U73" s="3"/>
      <c r="V73" s="3" t="str">
        <f t="shared" si="31"/>
        <v/>
      </c>
      <c r="W73" s="3" t="str">
        <f t="shared" si="32"/>
        <v/>
      </c>
      <c r="X73" t="str">
        <f t="shared" si="33"/>
        <v/>
      </c>
      <c r="Y73" t="str">
        <f t="shared" si="34"/>
        <v/>
      </c>
      <c r="Z73" t="str">
        <f t="shared" si="35"/>
        <v/>
      </c>
      <c r="AA73" t="str">
        <f t="shared" si="36"/>
        <v/>
      </c>
      <c r="AB73" t="str">
        <f t="shared" si="37"/>
        <v/>
      </c>
      <c r="AC73" t="str">
        <f t="shared" si="38"/>
        <v/>
      </c>
      <c r="AD73" t="str">
        <f t="shared" si="39"/>
        <v/>
      </c>
      <c r="AE73" t="str">
        <f t="shared" si="40"/>
        <v/>
      </c>
      <c r="AF73" t="str">
        <f t="shared" si="41"/>
        <v/>
      </c>
      <c r="AG73" t="str">
        <f t="shared" si="42"/>
        <v/>
      </c>
      <c r="AH73" t="str">
        <f t="shared" si="43"/>
        <v/>
      </c>
      <c r="AI73" t="str">
        <f>IF($I73="teilgenommen",MIN(J73,ROUNDDOWN(Dateneingabe_2!$D$7,0)),"")</f>
        <v/>
      </c>
      <c r="AJ73" t="str">
        <f t="shared" si="44"/>
        <v/>
      </c>
    </row>
    <row r="74" spans="1:36" hidden="1" x14ac:dyDescent="0.2">
      <c r="A74" s="237">
        <v>70</v>
      </c>
      <c r="B74" s="230"/>
      <c r="C74" s="230"/>
      <c r="D74" s="230"/>
      <c r="E74" s="233"/>
      <c r="F74" s="230" t="str">
        <f>IF(E74="","",VLOOKUP(E74,PLZ!$A$2:$B$2550,2,FALSE))</f>
        <v/>
      </c>
      <c r="G74" s="238"/>
      <c r="H74" s="294" t="str">
        <f>IF(G74="","",DATEDIF(G74,Dateneingabe_2!$D$4,"y"))</f>
        <v/>
      </c>
      <c r="I74" s="230" t="str">
        <f t="shared" si="45"/>
        <v/>
      </c>
      <c r="J74" s="231"/>
      <c r="K74" s="245"/>
      <c r="L74" s="245" t="str">
        <f t="shared" si="24"/>
        <v xml:space="preserve"> </v>
      </c>
      <c r="M74" s="3" t="str">
        <f t="shared" si="25"/>
        <v/>
      </c>
      <c r="N74" s="8" t="str">
        <f t="shared" si="26"/>
        <v/>
      </c>
      <c r="O74" s="8" t="str">
        <f t="shared" si="27"/>
        <v/>
      </c>
      <c r="P74" s="8" t="str">
        <f t="shared" si="28"/>
        <v/>
      </c>
      <c r="Q74" s="8" t="str">
        <f t="shared" si="29"/>
        <v/>
      </c>
      <c r="R74" s="8" t="str">
        <f t="shared" si="30"/>
        <v/>
      </c>
      <c r="S74" s="3"/>
      <c r="T74" s="3"/>
      <c r="U74" s="3"/>
      <c r="V74" s="3" t="str">
        <f t="shared" si="31"/>
        <v/>
      </c>
      <c r="W74" s="3" t="str">
        <f t="shared" si="32"/>
        <v/>
      </c>
      <c r="X74" t="str">
        <f t="shared" si="33"/>
        <v/>
      </c>
      <c r="Y74" t="str">
        <f t="shared" si="34"/>
        <v/>
      </c>
      <c r="Z74" t="str">
        <f t="shared" si="35"/>
        <v/>
      </c>
      <c r="AA74" t="str">
        <f t="shared" si="36"/>
        <v/>
      </c>
      <c r="AB74" t="str">
        <f t="shared" si="37"/>
        <v/>
      </c>
      <c r="AC74" t="str">
        <f t="shared" si="38"/>
        <v/>
      </c>
      <c r="AD74" t="str">
        <f t="shared" si="39"/>
        <v/>
      </c>
      <c r="AE74" t="str">
        <f t="shared" si="40"/>
        <v/>
      </c>
      <c r="AF74" t="str">
        <f t="shared" si="41"/>
        <v/>
      </c>
      <c r="AG74" t="str">
        <f t="shared" si="42"/>
        <v/>
      </c>
      <c r="AH74" t="str">
        <f t="shared" si="43"/>
        <v/>
      </c>
      <c r="AI74" t="str">
        <f>IF($I74="teilgenommen",MIN(J74,ROUNDDOWN(Dateneingabe_2!$D$7,0)),"")</f>
        <v/>
      </c>
      <c r="AJ74" t="str">
        <f t="shared" si="44"/>
        <v/>
      </c>
    </row>
    <row r="75" spans="1:36" hidden="1" x14ac:dyDescent="0.2">
      <c r="A75" s="237">
        <v>71</v>
      </c>
      <c r="B75" s="230"/>
      <c r="C75" s="230"/>
      <c r="D75" s="230"/>
      <c r="E75" s="233"/>
      <c r="F75" s="230" t="str">
        <f>IF(E75="","",VLOOKUP(E75,PLZ!$A$2:$B$2550,2,FALSE))</f>
        <v/>
      </c>
      <c r="G75" s="238"/>
      <c r="H75" s="294" t="str">
        <f>IF(G75="","",DATEDIF(G75,Dateneingabe_2!$D$4,"y"))</f>
        <v/>
      </c>
      <c r="I75" s="230" t="str">
        <f t="shared" si="45"/>
        <v/>
      </c>
      <c r="J75" s="231"/>
      <c r="K75" s="245"/>
      <c r="L75" s="245" t="str">
        <f t="shared" si="24"/>
        <v xml:space="preserve"> </v>
      </c>
      <c r="M75" s="3" t="str">
        <f t="shared" si="25"/>
        <v/>
      </c>
      <c r="N75" s="8" t="str">
        <f t="shared" si="26"/>
        <v/>
      </c>
      <c r="O75" s="8" t="str">
        <f t="shared" si="27"/>
        <v/>
      </c>
      <c r="P75" s="8" t="str">
        <f t="shared" si="28"/>
        <v/>
      </c>
      <c r="Q75" s="8" t="str">
        <f t="shared" si="29"/>
        <v/>
      </c>
      <c r="R75" s="8" t="str">
        <f t="shared" si="30"/>
        <v/>
      </c>
      <c r="S75" s="3"/>
      <c r="T75" s="3"/>
      <c r="U75" s="3"/>
      <c r="V75" s="3" t="str">
        <f t="shared" si="31"/>
        <v/>
      </c>
      <c r="W75" s="3" t="str">
        <f t="shared" si="32"/>
        <v/>
      </c>
      <c r="X75" t="str">
        <f t="shared" si="33"/>
        <v/>
      </c>
      <c r="Y75" t="str">
        <f t="shared" si="34"/>
        <v/>
      </c>
      <c r="Z75" t="str">
        <f t="shared" si="35"/>
        <v/>
      </c>
      <c r="AA75" t="str">
        <f t="shared" si="36"/>
        <v/>
      </c>
      <c r="AB75" t="str">
        <f t="shared" si="37"/>
        <v/>
      </c>
      <c r="AC75" t="str">
        <f t="shared" si="38"/>
        <v/>
      </c>
      <c r="AD75" t="str">
        <f t="shared" si="39"/>
        <v/>
      </c>
      <c r="AE75" t="str">
        <f t="shared" si="40"/>
        <v/>
      </c>
      <c r="AF75" t="str">
        <f t="shared" si="41"/>
        <v/>
      </c>
      <c r="AG75" t="str">
        <f t="shared" si="42"/>
        <v/>
      </c>
      <c r="AH75" t="str">
        <f t="shared" si="43"/>
        <v/>
      </c>
      <c r="AI75" t="str">
        <f>IF($I75="teilgenommen",MIN(J75,ROUNDDOWN(Dateneingabe_2!$D$7,0)),"")</f>
        <v/>
      </c>
      <c r="AJ75" t="str">
        <f t="shared" si="44"/>
        <v/>
      </c>
    </row>
    <row r="76" spans="1:36" hidden="1" x14ac:dyDescent="0.2">
      <c r="A76" s="237">
        <v>72</v>
      </c>
      <c r="B76" s="230"/>
      <c r="C76" s="230"/>
      <c r="D76" s="230"/>
      <c r="E76" s="233"/>
      <c r="F76" s="230" t="str">
        <f>IF(E76="","",VLOOKUP(E76,PLZ!$A$2:$B$2550,2,FALSE))</f>
        <v/>
      </c>
      <c r="G76" s="238"/>
      <c r="H76" s="294" t="str">
        <f>IF(G76="","",DATEDIF(G76,Dateneingabe_2!$D$4,"y"))</f>
        <v/>
      </c>
      <c r="I76" s="230" t="str">
        <f t="shared" si="45"/>
        <v/>
      </c>
      <c r="J76" s="231"/>
      <c r="K76" s="245"/>
      <c r="L76" s="245" t="str">
        <f t="shared" si="24"/>
        <v xml:space="preserve"> </v>
      </c>
      <c r="M76" s="3" t="str">
        <f t="shared" si="25"/>
        <v/>
      </c>
      <c r="N76" s="8" t="str">
        <f t="shared" si="26"/>
        <v/>
      </c>
      <c r="O76" s="8" t="str">
        <f t="shared" si="27"/>
        <v/>
      </c>
      <c r="P76" s="8" t="str">
        <f t="shared" si="28"/>
        <v/>
      </c>
      <c r="Q76" s="8" t="str">
        <f t="shared" si="29"/>
        <v/>
      </c>
      <c r="R76" s="8" t="str">
        <f t="shared" si="30"/>
        <v/>
      </c>
      <c r="S76" s="3"/>
      <c r="T76" s="3"/>
      <c r="U76" s="3"/>
      <c r="V76" s="3" t="str">
        <f t="shared" si="31"/>
        <v/>
      </c>
      <c r="W76" s="3" t="str">
        <f t="shared" si="32"/>
        <v/>
      </c>
      <c r="X76" t="str">
        <f t="shared" si="33"/>
        <v/>
      </c>
      <c r="Y76" t="str">
        <f t="shared" si="34"/>
        <v/>
      </c>
      <c r="Z76" t="str">
        <f t="shared" si="35"/>
        <v/>
      </c>
      <c r="AA76" t="str">
        <f t="shared" si="36"/>
        <v/>
      </c>
      <c r="AB76" t="str">
        <f t="shared" si="37"/>
        <v/>
      </c>
      <c r="AC76" t="str">
        <f t="shared" si="38"/>
        <v/>
      </c>
      <c r="AD76" t="str">
        <f t="shared" si="39"/>
        <v/>
      </c>
      <c r="AE76" t="str">
        <f t="shared" si="40"/>
        <v/>
      </c>
      <c r="AF76" t="str">
        <f t="shared" si="41"/>
        <v/>
      </c>
      <c r="AG76" t="str">
        <f t="shared" si="42"/>
        <v/>
      </c>
      <c r="AH76" t="str">
        <f t="shared" si="43"/>
        <v/>
      </c>
      <c r="AI76" t="str">
        <f>IF($I76="teilgenommen",MIN(J76,ROUNDDOWN(Dateneingabe_2!$D$7,0)),"")</f>
        <v/>
      </c>
      <c r="AJ76" t="str">
        <f t="shared" si="44"/>
        <v/>
      </c>
    </row>
    <row r="77" spans="1:36" hidden="1" x14ac:dyDescent="0.2">
      <c r="A77" s="237">
        <v>73</v>
      </c>
      <c r="B77" s="230"/>
      <c r="C77" s="230"/>
      <c r="D77" s="230"/>
      <c r="E77" s="233"/>
      <c r="F77" s="230" t="str">
        <f>IF(E77="","",VLOOKUP(E77,PLZ!$A$2:$B$2550,2,FALSE))</f>
        <v/>
      </c>
      <c r="G77" s="238"/>
      <c r="H77" s="294" t="str">
        <f>IF(G77="","",DATEDIF(G77,Dateneingabe_2!$D$4,"y"))</f>
        <v/>
      </c>
      <c r="I77" s="230" t="str">
        <f t="shared" si="45"/>
        <v/>
      </c>
      <c r="J77" s="231"/>
      <c r="K77" s="245"/>
      <c r="L77" s="245" t="str">
        <f t="shared" si="24"/>
        <v xml:space="preserve"> </v>
      </c>
      <c r="M77" s="3" t="str">
        <f t="shared" si="25"/>
        <v/>
      </c>
      <c r="N77" s="8" t="str">
        <f t="shared" si="26"/>
        <v/>
      </c>
      <c r="O77" s="8" t="str">
        <f t="shared" si="27"/>
        <v/>
      </c>
      <c r="P77" s="8" t="str">
        <f t="shared" si="28"/>
        <v/>
      </c>
      <c r="Q77" s="8" t="str">
        <f t="shared" si="29"/>
        <v/>
      </c>
      <c r="R77" s="8" t="str">
        <f t="shared" si="30"/>
        <v/>
      </c>
      <c r="S77" s="3"/>
      <c r="T77" s="3"/>
      <c r="U77" s="3"/>
      <c r="V77" s="3" t="str">
        <f t="shared" si="31"/>
        <v/>
      </c>
      <c r="W77" s="3" t="str">
        <f t="shared" si="32"/>
        <v/>
      </c>
      <c r="X77" t="str">
        <f t="shared" si="33"/>
        <v/>
      </c>
      <c r="Y77" t="str">
        <f t="shared" si="34"/>
        <v/>
      </c>
      <c r="Z77" t="str">
        <f t="shared" si="35"/>
        <v/>
      </c>
      <c r="AA77" t="str">
        <f t="shared" si="36"/>
        <v/>
      </c>
      <c r="AB77" t="str">
        <f t="shared" si="37"/>
        <v/>
      </c>
      <c r="AC77" t="str">
        <f t="shared" si="38"/>
        <v/>
      </c>
      <c r="AD77" t="str">
        <f t="shared" si="39"/>
        <v/>
      </c>
      <c r="AE77" t="str">
        <f t="shared" si="40"/>
        <v/>
      </c>
      <c r="AF77" t="str">
        <f t="shared" si="41"/>
        <v/>
      </c>
      <c r="AG77" t="str">
        <f t="shared" si="42"/>
        <v/>
      </c>
      <c r="AH77" t="str">
        <f t="shared" si="43"/>
        <v/>
      </c>
      <c r="AI77" t="str">
        <f>IF($I77="teilgenommen",MIN(J77,ROUNDDOWN(Dateneingabe_2!$D$7,0)),"")</f>
        <v/>
      </c>
      <c r="AJ77" t="str">
        <f t="shared" si="44"/>
        <v/>
      </c>
    </row>
    <row r="78" spans="1:36" hidden="1" x14ac:dyDescent="0.2">
      <c r="A78" s="237">
        <v>74</v>
      </c>
      <c r="B78" s="230"/>
      <c r="C78" s="230"/>
      <c r="D78" s="230"/>
      <c r="E78" s="233"/>
      <c r="F78" s="230" t="str">
        <f>IF(E78="","",VLOOKUP(E78,PLZ!$A$2:$B$2550,2,FALSE))</f>
        <v/>
      </c>
      <c r="G78" s="238"/>
      <c r="H78" s="294" t="str">
        <f>IF(G78="","",DATEDIF(G78,Dateneingabe_2!$D$4,"y"))</f>
        <v/>
      </c>
      <c r="I78" s="230" t="str">
        <f t="shared" si="45"/>
        <v/>
      </c>
      <c r="J78" s="231"/>
      <c r="K78" s="245"/>
      <c r="L78" s="245" t="str">
        <f t="shared" si="24"/>
        <v xml:space="preserve"> </v>
      </c>
      <c r="M78" s="3" t="str">
        <f t="shared" si="25"/>
        <v/>
      </c>
      <c r="N78" s="8" t="str">
        <f t="shared" si="26"/>
        <v/>
      </c>
      <c r="O78" s="8" t="str">
        <f t="shared" si="27"/>
        <v/>
      </c>
      <c r="P78" s="8" t="str">
        <f t="shared" si="28"/>
        <v/>
      </c>
      <c r="Q78" s="8" t="str">
        <f t="shared" si="29"/>
        <v/>
      </c>
      <c r="R78" s="8" t="str">
        <f t="shared" si="30"/>
        <v/>
      </c>
      <c r="S78" s="3"/>
      <c r="T78" s="3"/>
      <c r="U78" s="3"/>
      <c r="V78" s="3" t="str">
        <f t="shared" si="31"/>
        <v/>
      </c>
      <c r="W78" s="3" t="str">
        <f t="shared" si="32"/>
        <v/>
      </c>
      <c r="X78" t="str">
        <f t="shared" si="33"/>
        <v/>
      </c>
      <c r="Y78" t="str">
        <f t="shared" si="34"/>
        <v/>
      </c>
      <c r="Z78" t="str">
        <f t="shared" si="35"/>
        <v/>
      </c>
      <c r="AA78" t="str">
        <f t="shared" si="36"/>
        <v/>
      </c>
      <c r="AB78" t="str">
        <f t="shared" si="37"/>
        <v/>
      </c>
      <c r="AC78" t="str">
        <f t="shared" si="38"/>
        <v/>
      </c>
      <c r="AD78" t="str">
        <f t="shared" si="39"/>
        <v/>
      </c>
      <c r="AE78" t="str">
        <f t="shared" si="40"/>
        <v/>
      </c>
      <c r="AF78" t="str">
        <f t="shared" si="41"/>
        <v/>
      </c>
      <c r="AG78" t="str">
        <f t="shared" si="42"/>
        <v/>
      </c>
      <c r="AH78" t="str">
        <f t="shared" si="43"/>
        <v/>
      </c>
      <c r="AI78" t="str">
        <f>IF($I78="teilgenommen",MIN(J78,ROUNDDOWN(Dateneingabe_2!$D$7,0)),"")</f>
        <v/>
      </c>
      <c r="AJ78" t="str">
        <f t="shared" si="44"/>
        <v/>
      </c>
    </row>
    <row r="79" spans="1:36" hidden="1" x14ac:dyDescent="0.2">
      <c r="A79" s="237">
        <v>75</v>
      </c>
      <c r="B79" s="230"/>
      <c r="C79" s="230"/>
      <c r="D79" s="230"/>
      <c r="E79" s="233"/>
      <c r="F79" s="230" t="str">
        <f>IF(E79="","",VLOOKUP(E79,PLZ!$A$2:$B$2550,2,FALSE))</f>
        <v/>
      </c>
      <c r="G79" s="238"/>
      <c r="H79" s="294" t="str">
        <f>IF(G79="","",DATEDIF(G79,Dateneingabe_2!$D$4,"y"))</f>
        <v/>
      </c>
      <c r="I79" s="230" t="str">
        <f t="shared" si="45"/>
        <v/>
      </c>
      <c r="J79" s="231"/>
      <c r="K79" s="245"/>
      <c r="L79" s="245" t="str">
        <f t="shared" si="24"/>
        <v xml:space="preserve"> </v>
      </c>
      <c r="M79" s="3" t="str">
        <f t="shared" si="25"/>
        <v/>
      </c>
      <c r="N79" s="8" t="str">
        <f t="shared" si="26"/>
        <v/>
      </c>
      <c r="O79" s="8" t="str">
        <f t="shared" si="27"/>
        <v/>
      </c>
      <c r="P79" s="8" t="str">
        <f t="shared" si="28"/>
        <v/>
      </c>
      <c r="Q79" s="8" t="str">
        <f t="shared" si="29"/>
        <v/>
      </c>
      <c r="R79" s="8" t="str">
        <f t="shared" si="30"/>
        <v/>
      </c>
      <c r="S79" s="3"/>
      <c r="T79" s="3"/>
      <c r="U79" s="3"/>
      <c r="V79" s="3" t="str">
        <f t="shared" si="31"/>
        <v/>
      </c>
      <c r="W79" s="3" t="str">
        <f t="shared" si="32"/>
        <v/>
      </c>
      <c r="X79" t="str">
        <f t="shared" si="33"/>
        <v/>
      </c>
      <c r="Y79" t="str">
        <f t="shared" si="34"/>
        <v/>
      </c>
      <c r="Z79" t="str">
        <f t="shared" si="35"/>
        <v/>
      </c>
      <c r="AA79" t="str">
        <f t="shared" si="36"/>
        <v/>
      </c>
      <c r="AB79" t="str">
        <f t="shared" si="37"/>
        <v/>
      </c>
      <c r="AC79" t="str">
        <f t="shared" si="38"/>
        <v/>
      </c>
      <c r="AD79" t="str">
        <f t="shared" si="39"/>
        <v/>
      </c>
      <c r="AE79" t="str">
        <f t="shared" si="40"/>
        <v/>
      </c>
      <c r="AF79" t="str">
        <f t="shared" si="41"/>
        <v/>
      </c>
      <c r="AG79" t="str">
        <f t="shared" si="42"/>
        <v/>
      </c>
      <c r="AH79" t="str">
        <f t="shared" si="43"/>
        <v/>
      </c>
      <c r="AI79" t="str">
        <f>IF($I79="teilgenommen",MIN(J79,ROUNDDOWN(Dateneingabe_2!$D$7,0)),"")</f>
        <v/>
      </c>
      <c r="AJ79" t="str">
        <f t="shared" si="44"/>
        <v/>
      </c>
    </row>
    <row r="80" spans="1:36" hidden="1" x14ac:dyDescent="0.2">
      <c r="A80" s="237">
        <v>76</v>
      </c>
      <c r="B80" s="230"/>
      <c r="C80" s="230"/>
      <c r="D80" s="230"/>
      <c r="E80" s="233"/>
      <c r="F80" s="230" t="str">
        <f>IF(E80="","",VLOOKUP(E80,PLZ!$A$2:$B$2550,2,FALSE))</f>
        <v/>
      </c>
      <c r="G80" s="238"/>
      <c r="H80" s="294" t="str">
        <f>IF(G80="","",DATEDIF(G80,Dateneingabe_2!$D$4,"y"))</f>
        <v/>
      </c>
      <c r="I80" s="230" t="str">
        <f t="shared" si="45"/>
        <v/>
      </c>
      <c r="J80" s="231"/>
      <c r="K80" s="245"/>
      <c r="L80" s="245" t="str">
        <f t="shared" si="24"/>
        <v xml:space="preserve"> </v>
      </c>
      <c r="M80" s="3" t="str">
        <f t="shared" si="25"/>
        <v/>
      </c>
      <c r="N80" s="8" t="str">
        <f t="shared" si="26"/>
        <v/>
      </c>
      <c r="O80" s="8" t="str">
        <f t="shared" si="27"/>
        <v/>
      </c>
      <c r="P80" s="8" t="str">
        <f t="shared" si="28"/>
        <v/>
      </c>
      <c r="Q80" s="8" t="str">
        <f t="shared" si="29"/>
        <v/>
      </c>
      <c r="R80" s="8" t="str">
        <f t="shared" si="30"/>
        <v/>
      </c>
      <c r="S80" s="3"/>
      <c r="T80" s="3"/>
      <c r="U80" s="3"/>
      <c r="V80" s="3" t="str">
        <f t="shared" si="31"/>
        <v/>
      </c>
      <c r="W80" s="3" t="str">
        <f t="shared" si="32"/>
        <v/>
      </c>
      <c r="X80" t="str">
        <f t="shared" si="33"/>
        <v/>
      </c>
      <c r="Y80" t="str">
        <f t="shared" si="34"/>
        <v/>
      </c>
      <c r="Z80" t="str">
        <f t="shared" si="35"/>
        <v/>
      </c>
      <c r="AA80" t="str">
        <f t="shared" si="36"/>
        <v/>
      </c>
      <c r="AB80" t="str">
        <f t="shared" si="37"/>
        <v/>
      </c>
      <c r="AC80" t="str">
        <f t="shared" si="38"/>
        <v/>
      </c>
      <c r="AD80" t="str">
        <f t="shared" si="39"/>
        <v/>
      </c>
      <c r="AE80" t="str">
        <f t="shared" si="40"/>
        <v/>
      </c>
      <c r="AF80" t="str">
        <f t="shared" si="41"/>
        <v/>
      </c>
      <c r="AG80" t="str">
        <f t="shared" si="42"/>
        <v/>
      </c>
      <c r="AH80" t="str">
        <f t="shared" si="43"/>
        <v/>
      </c>
      <c r="AI80" t="str">
        <f>IF($I80="teilgenommen",MIN(J80,ROUNDDOWN(Dateneingabe_2!$D$7,0)),"")</f>
        <v/>
      </c>
      <c r="AJ80" t="str">
        <f t="shared" si="44"/>
        <v/>
      </c>
    </row>
    <row r="81" spans="1:36" hidden="1" x14ac:dyDescent="0.2">
      <c r="A81" s="237">
        <v>77</v>
      </c>
      <c r="B81" s="230"/>
      <c r="C81" s="230"/>
      <c r="D81" s="230"/>
      <c r="E81" s="233"/>
      <c r="F81" s="230" t="str">
        <f>IF(E81="","",VLOOKUP(E81,PLZ!$A$2:$B$2550,2,FALSE))</f>
        <v/>
      </c>
      <c r="G81" s="238"/>
      <c r="H81" s="294" t="str">
        <f>IF(G81="","",DATEDIF(G81,Dateneingabe_2!$D$4,"y"))</f>
        <v/>
      </c>
      <c r="I81" s="230" t="str">
        <f t="shared" si="45"/>
        <v/>
      </c>
      <c r="J81" s="231"/>
      <c r="K81" s="245"/>
      <c r="L81" s="245" t="str">
        <f t="shared" si="24"/>
        <v xml:space="preserve"> </v>
      </c>
      <c r="M81" s="3" t="str">
        <f t="shared" si="25"/>
        <v/>
      </c>
      <c r="N81" s="8" t="str">
        <f t="shared" si="26"/>
        <v/>
      </c>
      <c r="O81" s="8" t="str">
        <f t="shared" si="27"/>
        <v/>
      </c>
      <c r="P81" s="8" t="str">
        <f t="shared" si="28"/>
        <v/>
      </c>
      <c r="Q81" s="8" t="str">
        <f t="shared" si="29"/>
        <v/>
      </c>
      <c r="R81" s="8" t="str">
        <f t="shared" si="30"/>
        <v/>
      </c>
      <c r="S81" s="3"/>
      <c r="T81" s="3"/>
      <c r="U81" s="3"/>
      <c r="V81" s="3" t="str">
        <f t="shared" si="31"/>
        <v/>
      </c>
      <c r="W81" s="3" t="str">
        <f t="shared" si="32"/>
        <v/>
      </c>
      <c r="X81" t="str">
        <f t="shared" si="33"/>
        <v/>
      </c>
      <c r="Y81" t="str">
        <f t="shared" si="34"/>
        <v/>
      </c>
      <c r="Z81" t="str">
        <f t="shared" si="35"/>
        <v/>
      </c>
      <c r="AA81" t="str">
        <f t="shared" si="36"/>
        <v/>
      </c>
      <c r="AB81" t="str">
        <f t="shared" si="37"/>
        <v/>
      </c>
      <c r="AC81" t="str">
        <f t="shared" si="38"/>
        <v/>
      </c>
      <c r="AD81" t="str">
        <f t="shared" si="39"/>
        <v/>
      </c>
      <c r="AE81" t="str">
        <f t="shared" si="40"/>
        <v/>
      </c>
      <c r="AF81" t="str">
        <f t="shared" si="41"/>
        <v/>
      </c>
      <c r="AG81" t="str">
        <f t="shared" si="42"/>
        <v/>
      </c>
      <c r="AH81" t="str">
        <f t="shared" si="43"/>
        <v/>
      </c>
      <c r="AI81" t="str">
        <f>IF($I81="teilgenommen",MIN(J81,ROUNDDOWN(Dateneingabe_2!$D$7,0)),"")</f>
        <v/>
      </c>
      <c r="AJ81" t="str">
        <f t="shared" si="44"/>
        <v/>
      </c>
    </row>
    <row r="82" spans="1:36" hidden="1" x14ac:dyDescent="0.2">
      <c r="A82" s="237">
        <v>78</v>
      </c>
      <c r="B82" s="230"/>
      <c r="C82" s="230"/>
      <c r="D82" s="230"/>
      <c r="E82" s="233"/>
      <c r="F82" s="230" t="str">
        <f>IF(E82="","",VLOOKUP(E82,PLZ!$A$2:$B$2550,2,FALSE))</f>
        <v/>
      </c>
      <c r="G82" s="238"/>
      <c r="H82" s="294" t="str">
        <f>IF(G82="","",DATEDIF(G82,Dateneingabe_2!$D$4,"y"))</f>
        <v/>
      </c>
      <c r="I82" s="230" t="str">
        <f t="shared" si="45"/>
        <v/>
      </c>
      <c r="J82" s="231"/>
      <c r="K82" s="245"/>
      <c r="L82" s="245" t="str">
        <f t="shared" si="24"/>
        <v xml:space="preserve"> </v>
      </c>
      <c r="M82" s="3" t="str">
        <f t="shared" si="25"/>
        <v/>
      </c>
      <c r="N82" s="8" t="str">
        <f t="shared" si="26"/>
        <v/>
      </c>
      <c r="O82" s="8" t="str">
        <f t="shared" si="27"/>
        <v/>
      </c>
      <c r="P82" s="8" t="str">
        <f t="shared" si="28"/>
        <v/>
      </c>
      <c r="Q82" s="8" t="str">
        <f t="shared" si="29"/>
        <v/>
      </c>
      <c r="R82" s="8" t="str">
        <f t="shared" si="30"/>
        <v/>
      </c>
      <c r="S82" s="3"/>
      <c r="T82" s="3"/>
      <c r="U82" s="3"/>
      <c r="V82" s="3" t="str">
        <f t="shared" si="31"/>
        <v/>
      </c>
      <c r="W82" s="3" t="str">
        <f t="shared" si="32"/>
        <v/>
      </c>
      <c r="X82" t="str">
        <f t="shared" si="33"/>
        <v/>
      </c>
      <c r="Y82" t="str">
        <f t="shared" si="34"/>
        <v/>
      </c>
      <c r="Z82" t="str">
        <f t="shared" si="35"/>
        <v/>
      </c>
      <c r="AA82" t="str">
        <f t="shared" si="36"/>
        <v/>
      </c>
      <c r="AB82" t="str">
        <f t="shared" si="37"/>
        <v/>
      </c>
      <c r="AC82" t="str">
        <f t="shared" si="38"/>
        <v/>
      </c>
      <c r="AD82" t="str">
        <f t="shared" si="39"/>
        <v/>
      </c>
      <c r="AE82" t="str">
        <f t="shared" si="40"/>
        <v/>
      </c>
      <c r="AF82" t="str">
        <f t="shared" si="41"/>
        <v/>
      </c>
      <c r="AG82" t="str">
        <f t="shared" si="42"/>
        <v/>
      </c>
      <c r="AH82" t="str">
        <f t="shared" si="43"/>
        <v/>
      </c>
      <c r="AI82" t="str">
        <f>IF($I82="teilgenommen",MIN(J82,ROUNDDOWN(Dateneingabe_2!$D$7,0)),"")</f>
        <v/>
      </c>
      <c r="AJ82" t="str">
        <f t="shared" si="44"/>
        <v/>
      </c>
    </row>
    <row r="83" spans="1:36" hidden="1" x14ac:dyDescent="0.2">
      <c r="A83" s="237">
        <v>79</v>
      </c>
      <c r="B83" s="230"/>
      <c r="C83" s="230"/>
      <c r="D83" s="230"/>
      <c r="E83" s="233"/>
      <c r="F83" s="230" t="str">
        <f>IF(E83="","",VLOOKUP(E83,PLZ!$A$2:$B$2550,2,FALSE))</f>
        <v/>
      </c>
      <c r="G83" s="238"/>
      <c r="H83" s="294" t="str">
        <f>IF(G83="","",DATEDIF(G83,Dateneingabe_2!$D$4,"y"))</f>
        <v/>
      </c>
      <c r="I83" s="230" t="str">
        <f t="shared" si="45"/>
        <v/>
      </c>
      <c r="J83" s="231"/>
      <c r="K83" s="245"/>
      <c r="L83" s="245" t="str">
        <f t="shared" si="24"/>
        <v xml:space="preserve"> </v>
      </c>
      <c r="M83" s="3" t="str">
        <f t="shared" si="25"/>
        <v/>
      </c>
      <c r="N83" s="8" t="str">
        <f t="shared" si="26"/>
        <v/>
      </c>
      <c r="O83" s="8" t="str">
        <f t="shared" si="27"/>
        <v/>
      </c>
      <c r="P83" s="8" t="str">
        <f t="shared" si="28"/>
        <v/>
      </c>
      <c r="Q83" s="8" t="str">
        <f t="shared" si="29"/>
        <v/>
      </c>
      <c r="R83" s="8" t="str">
        <f t="shared" si="30"/>
        <v/>
      </c>
      <c r="S83" s="3"/>
      <c r="T83" s="3"/>
      <c r="U83" s="3"/>
      <c r="V83" s="3" t="str">
        <f t="shared" si="31"/>
        <v/>
      </c>
      <c r="W83" s="3" t="str">
        <f t="shared" si="32"/>
        <v/>
      </c>
      <c r="X83" t="str">
        <f t="shared" si="33"/>
        <v/>
      </c>
      <c r="Y83" t="str">
        <f t="shared" si="34"/>
        <v/>
      </c>
      <c r="Z83" t="str">
        <f t="shared" si="35"/>
        <v/>
      </c>
      <c r="AA83" t="str">
        <f t="shared" si="36"/>
        <v/>
      </c>
      <c r="AB83" t="str">
        <f t="shared" si="37"/>
        <v/>
      </c>
      <c r="AC83" t="str">
        <f t="shared" si="38"/>
        <v/>
      </c>
      <c r="AD83" t="str">
        <f t="shared" si="39"/>
        <v/>
      </c>
      <c r="AE83" t="str">
        <f t="shared" si="40"/>
        <v/>
      </c>
      <c r="AF83" t="str">
        <f t="shared" si="41"/>
        <v/>
      </c>
      <c r="AG83" t="str">
        <f t="shared" si="42"/>
        <v/>
      </c>
      <c r="AH83" t="str">
        <f t="shared" si="43"/>
        <v/>
      </c>
      <c r="AI83" t="str">
        <f>IF($I83="teilgenommen",MIN(J83,ROUNDDOWN(Dateneingabe_2!$D$7,0)),"")</f>
        <v/>
      </c>
      <c r="AJ83" t="str">
        <f t="shared" si="44"/>
        <v/>
      </c>
    </row>
    <row r="84" spans="1:36" hidden="1" x14ac:dyDescent="0.2">
      <c r="A84" s="237">
        <v>80</v>
      </c>
      <c r="B84" s="232"/>
      <c r="C84" s="230"/>
      <c r="D84" s="230"/>
      <c r="E84" s="233"/>
      <c r="F84" s="230" t="str">
        <f>IF(E84="","",VLOOKUP(E84,PLZ!$A$2:$B$2550,2,FALSE))</f>
        <v/>
      </c>
      <c r="G84" s="238"/>
      <c r="H84" s="294" t="str">
        <f>IF(G84="","",DATEDIF(G84,Dateneingabe_2!$D$4,"y"))</f>
        <v/>
      </c>
      <c r="I84" s="230" t="str">
        <f t="shared" si="45"/>
        <v/>
      </c>
      <c r="J84" s="231"/>
      <c r="K84" s="245"/>
      <c r="L84" s="245" t="str">
        <f t="shared" si="24"/>
        <v xml:space="preserve"> </v>
      </c>
      <c r="M84" s="3" t="str">
        <f t="shared" si="25"/>
        <v/>
      </c>
      <c r="N84" s="8" t="str">
        <f t="shared" si="26"/>
        <v/>
      </c>
      <c r="O84" s="8" t="str">
        <f t="shared" si="27"/>
        <v/>
      </c>
      <c r="P84" s="8" t="str">
        <f t="shared" si="28"/>
        <v/>
      </c>
      <c r="Q84" s="8" t="str">
        <f t="shared" si="29"/>
        <v/>
      </c>
      <c r="R84" s="8" t="str">
        <f t="shared" si="30"/>
        <v/>
      </c>
      <c r="S84" s="3"/>
      <c r="T84" s="3"/>
      <c r="U84" s="3"/>
      <c r="V84" s="3" t="str">
        <f t="shared" si="31"/>
        <v/>
      </c>
      <c r="W84" s="3" t="str">
        <f t="shared" si="32"/>
        <v/>
      </c>
      <c r="X84" t="str">
        <f t="shared" si="33"/>
        <v/>
      </c>
      <c r="Y84" t="str">
        <f t="shared" si="34"/>
        <v/>
      </c>
      <c r="Z84" t="str">
        <f t="shared" si="35"/>
        <v/>
      </c>
      <c r="AA84" t="str">
        <f t="shared" si="36"/>
        <v/>
      </c>
      <c r="AB84" t="str">
        <f t="shared" si="37"/>
        <v/>
      </c>
      <c r="AC84" t="str">
        <f t="shared" si="38"/>
        <v/>
      </c>
      <c r="AD84" t="str">
        <f t="shared" si="39"/>
        <v/>
      </c>
      <c r="AE84" t="str">
        <f t="shared" si="40"/>
        <v/>
      </c>
      <c r="AF84" t="str">
        <f t="shared" si="41"/>
        <v/>
      </c>
      <c r="AG84" t="str">
        <f t="shared" si="42"/>
        <v/>
      </c>
      <c r="AH84" t="str">
        <f t="shared" si="43"/>
        <v/>
      </c>
      <c r="AI84" t="str">
        <f>IF($I84="teilgenommen",MIN(J84,ROUNDDOWN(Dateneingabe_2!$D$7,0)),"")</f>
        <v/>
      </c>
      <c r="AJ84" t="str">
        <f t="shared" si="44"/>
        <v/>
      </c>
    </row>
    <row r="85" spans="1:36" hidden="1" x14ac:dyDescent="0.2">
      <c r="A85" s="237">
        <v>81</v>
      </c>
      <c r="B85" s="230"/>
      <c r="C85" s="230"/>
      <c r="D85" s="230"/>
      <c r="E85" s="233"/>
      <c r="F85" s="230" t="str">
        <f>IF(E85="","",VLOOKUP(E85,PLZ!$A$2:$B$2550,2,FALSE))</f>
        <v/>
      </c>
      <c r="G85" s="238"/>
      <c r="H85" s="294" t="str">
        <f>IF(G85="","",DATEDIF(G85,Dateneingabe_2!$D$4,"y"))</f>
        <v/>
      </c>
      <c r="I85" s="230" t="str">
        <f t="shared" si="45"/>
        <v/>
      </c>
      <c r="J85" s="231"/>
      <c r="K85" s="245"/>
      <c r="L85" s="245" t="str">
        <f t="shared" si="24"/>
        <v xml:space="preserve"> </v>
      </c>
      <c r="M85" s="3" t="str">
        <f t="shared" si="25"/>
        <v/>
      </c>
      <c r="N85" s="8" t="str">
        <f t="shared" si="26"/>
        <v/>
      </c>
      <c r="O85" s="8" t="str">
        <f t="shared" si="27"/>
        <v/>
      </c>
      <c r="P85" s="8" t="str">
        <f t="shared" si="28"/>
        <v/>
      </c>
      <c r="Q85" s="8" t="str">
        <f t="shared" si="29"/>
        <v/>
      </c>
      <c r="R85" s="8" t="str">
        <f t="shared" si="30"/>
        <v/>
      </c>
      <c r="S85" s="3"/>
      <c r="T85" s="3"/>
      <c r="U85" s="3"/>
      <c r="V85" s="3" t="str">
        <f t="shared" si="31"/>
        <v/>
      </c>
      <c r="W85" s="3" t="str">
        <f t="shared" si="32"/>
        <v/>
      </c>
      <c r="X85" t="str">
        <f t="shared" si="33"/>
        <v/>
      </c>
      <c r="Y85" t="str">
        <f t="shared" si="34"/>
        <v/>
      </c>
      <c r="Z85" t="str">
        <f t="shared" si="35"/>
        <v/>
      </c>
      <c r="AA85" t="str">
        <f t="shared" si="36"/>
        <v/>
      </c>
      <c r="AB85" t="str">
        <f t="shared" si="37"/>
        <v/>
      </c>
      <c r="AC85" t="str">
        <f t="shared" si="38"/>
        <v/>
      </c>
      <c r="AD85" t="str">
        <f t="shared" si="39"/>
        <v/>
      </c>
      <c r="AE85" t="str">
        <f t="shared" si="40"/>
        <v/>
      </c>
      <c r="AF85" t="str">
        <f t="shared" si="41"/>
        <v/>
      </c>
      <c r="AG85" t="str">
        <f t="shared" si="42"/>
        <v/>
      </c>
      <c r="AH85" t="str">
        <f t="shared" si="43"/>
        <v/>
      </c>
      <c r="AI85" t="str">
        <f>IF($I85="teilgenommen",MIN(J85,ROUNDDOWN(Dateneingabe_2!$D$7,0)),"")</f>
        <v/>
      </c>
      <c r="AJ85" t="str">
        <f t="shared" si="44"/>
        <v/>
      </c>
    </row>
    <row r="86" spans="1:36" hidden="1" x14ac:dyDescent="0.2">
      <c r="A86" s="237">
        <v>82</v>
      </c>
      <c r="B86" s="230"/>
      <c r="C86" s="230"/>
      <c r="D86" s="230"/>
      <c r="E86" s="233"/>
      <c r="F86" s="230" t="str">
        <f>IF(E86="","",VLOOKUP(E86,PLZ!$A$2:$B$2550,2,FALSE))</f>
        <v/>
      </c>
      <c r="G86" s="238"/>
      <c r="H86" s="294" t="str">
        <f>IF(G86="","",DATEDIF(G86,Dateneingabe_2!$D$4,"y"))</f>
        <v/>
      </c>
      <c r="I86" s="230" t="str">
        <f t="shared" si="45"/>
        <v/>
      </c>
      <c r="J86" s="231"/>
      <c r="K86" s="245"/>
      <c r="L86" s="245" t="str">
        <f t="shared" si="24"/>
        <v xml:space="preserve"> </v>
      </c>
      <c r="M86" s="3" t="str">
        <f t="shared" si="25"/>
        <v/>
      </c>
      <c r="N86" s="8" t="str">
        <f t="shared" si="26"/>
        <v/>
      </c>
      <c r="O86" s="8" t="str">
        <f t="shared" si="27"/>
        <v/>
      </c>
      <c r="P86" s="8" t="str">
        <f t="shared" si="28"/>
        <v/>
      </c>
      <c r="Q86" s="8" t="str">
        <f t="shared" si="29"/>
        <v/>
      </c>
      <c r="R86" s="8" t="str">
        <f t="shared" si="30"/>
        <v/>
      </c>
      <c r="S86" s="3"/>
      <c r="T86" s="3"/>
      <c r="U86" s="3"/>
      <c r="V86" s="3" t="str">
        <f t="shared" si="31"/>
        <v/>
      </c>
      <c r="W86" s="3" t="str">
        <f t="shared" si="32"/>
        <v/>
      </c>
      <c r="X86" t="str">
        <f t="shared" si="33"/>
        <v/>
      </c>
      <c r="Y86" t="str">
        <f t="shared" si="34"/>
        <v/>
      </c>
      <c r="Z86" t="str">
        <f t="shared" si="35"/>
        <v/>
      </c>
      <c r="AA86" t="str">
        <f t="shared" si="36"/>
        <v/>
      </c>
      <c r="AB86" t="str">
        <f t="shared" si="37"/>
        <v/>
      </c>
      <c r="AC86" t="str">
        <f t="shared" si="38"/>
        <v/>
      </c>
      <c r="AD86" t="str">
        <f t="shared" si="39"/>
        <v/>
      </c>
      <c r="AE86" t="str">
        <f t="shared" si="40"/>
        <v/>
      </c>
      <c r="AF86" t="str">
        <f t="shared" si="41"/>
        <v/>
      </c>
      <c r="AG86" t="str">
        <f t="shared" si="42"/>
        <v/>
      </c>
      <c r="AH86" t="str">
        <f t="shared" si="43"/>
        <v/>
      </c>
      <c r="AI86" t="str">
        <f>IF($I86="teilgenommen",MIN(J86,ROUNDDOWN(Dateneingabe_2!$D$7,0)),"")</f>
        <v/>
      </c>
      <c r="AJ86" t="str">
        <f t="shared" si="44"/>
        <v/>
      </c>
    </row>
    <row r="87" spans="1:36" hidden="1" x14ac:dyDescent="0.2">
      <c r="A87" s="237">
        <v>83</v>
      </c>
      <c r="B87" s="230"/>
      <c r="C87" s="230"/>
      <c r="D87" s="230"/>
      <c r="E87" s="233"/>
      <c r="F87" s="230" t="str">
        <f>IF(E87="","",VLOOKUP(E87,PLZ!$A$2:$B$2550,2,FALSE))</f>
        <v/>
      </c>
      <c r="G87" s="238"/>
      <c r="H87" s="294" t="str">
        <f>IF(G87="","",DATEDIF(G87,Dateneingabe_2!$D$4,"y"))</f>
        <v/>
      </c>
      <c r="I87" s="230" t="str">
        <f t="shared" si="45"/>
        <v/>
      </c>
      <c r="J87" s="231"/>
      <c r="K87" s="245"/>
      <c r="L87" s="245" t="str">
        <f t="shared" si="24"/>
        <v xml:space="preserve"> </v>
      </c>
      <c r="M87" s="3" t="str">
        <f t="shared" si="25"/>
        <v/>
      </c>
      <c r="N87" s="8" t="str">
        <f t="shared" si="26"/>
        <v/>
      </c>
      <c r="O87" s="8" t="str">
        <f t="shared" si="27"/>
        <v/>
      </c>
      <c r="P87" s="8" t="str">
        <f t="shared" si="28"/>
        <v/>
      </c>
      <c r="Q87" s="8" t="str">
        <f t="shared" si="29"/>
        <v/>
      </c>
      <c r="R87" s="8" t="str">
        <f t="shared" si="30"/>
        <v/>
      </c>
      <c r="S87" s="3"/>
      <c r="T87" s="3"/>
      <c r="U87" s="3"/>
      <c r="V87" s="3" t="str">
        <f t="shared" si="31"/>
        <v/>
      </c>
      <c r="W87" s="3" t="str">
        <f t="shared" si="32"/>
        <v/>
      </c>
      <c r="X87" t="str">
        <f t="shared" si="33"/>
        <v/>
      </c>
      <c r="Y87" t="str">
        <f t="shared" si="34"/>
        <v/>
      </c>
      <c r="Z87" t="str">
        <f t="shared" si="35"/>
        <v/>
      </c>
      <c r="AA87" t="str">
        <f t="shared" si="36"/>
        <v/>
      </c>
      <c r="AB87" t="str">
        <f t="shared" si="37"/>
        <v/>
      </c>
      <c r="AC87" t="str">
        <f t="shared" si="38"/>
        <v/>
      </c>
      <c r="AD87" t="str">
        <f t="shared" si="39"/>
        <v/>
      </c>
      <c r="AE87" t="str">
        <f t="shared" si="40"/>
        <v/>
      </c>
      <c r="AF87" t="str">
        <f t="shared" si="41"/>
        <v/>
      </c>
      <c r="AG87" t="str">
        <f t="shared" si="42"/>
        <v/>
      </c>
      <c r="AH87" t="str">
        <f t="shared" si="43"/>
        <v/>
      </c>
      <c r="AI87" t="str">
        <f>IF($I87="teilgenommen",MIN(J87,ROUNDDOWN(Dateneingabe_2!$D$7,0)),"")</f>
        <v/>
      </c>
      <c r="AJ87" t="str">
        <f t="shared" si="44"/>
        <v/>
      </c>
    </row>
    <row r="88" spans="1:36" hidden="1" x14ac:dyDescent="0.2">
      <c r="A88" s="237">
        <v>84</v>
      </c>
      <c r="B88" s="230"/>
      <c r="C88" s="230"/>
      <c r="D88" s="230"/>
      <c r="E88" s="233"/>
      <c r="F88" s="230" t="str">
        <f>IF(E88="","",VLOOKUP(E88,PLZ!$A$2:$B$2550,2,FALSE))</f>
        <v/>
      </c>
      <c r="G88" s="238"/>
      <c r="H88" s="294" t="str">
        <f>IF(G88="","",DATEDIF(G88,Dateneingabe_2!$D$4,"y"))</f>
        <v/>
      </c>
      <c r="I88" s="230" t="str">
        <f t="shared" si="45"/>
        <v/>
      </c>
      <c r="J88" s="231"/>
      <c r="K88" s="245"/>
      <c r="L88" s="245" t="str">
        <f t="shared" si="24"/>
        <v xml:space="preserve"> </v>
      </c>
      <c r="M88" s="3" t="str">
        <f t="shared" si="25"/>
        <v/>
      </c>
      <c r="N88" s="8" t="str">
        <f t="shared" si="26"/>
        <v/>
      </c>
      <c r="O88" s="8" t="str">
        <f t="shared" si="27"/>
        <v/>
      </c>
      <c r="P88" s="8" t="str">
        <f t="shared" si="28"/>
        <v/>
      </c>
      <c r="Q88" s="8" t="str">
        <f t="shared" si="29"/>
        <v/>
      </c>
      <c r="R88" s="8" t="str">
        <f t="shared" si="30"/>
        <v/>
      </c>
      <c r="S88" s="3"/>
      <c r="T88" s="3"/>
      <c r="U88" s="3"/>
      <c r="V88" s="3" t="str">
        <f t="shared" si="31"/>
        <v/>
      </c>
      <c r="W88" s="3" t="str">
        <f t="shared" si="32"/>
        <v/>
      </c>
      <c r="X88" t="str">
        <f t="shared" si="33"/>
        <v/>
      </c>
      <c r="Y88" t="str">
        <f t="shared" si="34"/>
        <v/>
      </c>
      <c r="Z88" t="str">
        <f t="shared" si="35"/>
        <v/>
      </c>
      <c r="AA88" t="str">
        <f t="shared" si="36"/>
        <v/>
      </c>
      <c r="AB88" t="str">
        <f t="shared" si="37"/>
        <v/>
      </c>
      <c r="AC88" t="str">
        <f t="shared" si="38"/>
        <v/>
      </c>
      <c r="AD88" t="str">
        <f t="shared" si="39"/>
        <v/>
      </c>
      <c r="AE88" t="str">
        <f t="shared" si="40"/>
        <v/>
      </c>
      <c r="AF88" t="str">
        <f t="shared" si="41"/>
        <v/>
      </c>
      <c r="AG88" t="str">
        <f t="shared" si="42"/>
        <v/>
      </c>
      <c r="AH88" t="str">
        <f t="shared" si="43"/>
        <v/>
      </c>
      <c r="AI88" t="str">
        <f>IF($I88="teilgenommen",MIN(J88,ROUNDDOWN(Dateneingabe_2!$D$7,0)),"")</f>
        <v/>
      </c>
      <c r="AJ88" t="str">
        <f t="shared" si="44"/>
        <v/>
      </c>
    </row>
    <row r="89" spans="1:36" hidden="1" x14ac:dyDescent="0.2">
      <c r="A89" s="237">
        <v>85</v>
      </c>
      <c r="B89" s="230"/>
      <c r="C89" s="230"/>
      <c r="D89" s="230"/>
      <c r="E89" s="233"/>
      <c r="F89" s="230" t="str">
        <f>IF(E89="","",VLOOKUP(E89,PLZ!$A$2:$B$2550,2,FALSE))</f>
        <v/>
      </c>
      <c r="G89" s="238"/>
      <c r="H89" s="294" t="str">
        <f>IF(G89="","",DATEDIF(G89,Dateneingabe_2!$D$4,"y"))</f>
        <v/>
      </c>
      <c r="I89" s="230" t="str">
        <f t="shared" si="45"/>
        <v/>
      </c>
      <c r="J89" s="231"/>
      <c r="K89" s="245"/>
      <c r="L89" s="245" t="str">
        <f t="shared" si="24"/>
        <v xml:space="preserve"> </v>
      </c>
      <c r="M89" s="3" t="str">
        <f t="shared" si="25"/>
        <v/>
      </c>
      <c r="N89" s="8" t="str">
        <f t="shared" si="26"/>
        <v/>
      </c>
      <c r="O89" s="8" t="str">
        <f t="shared" si="27"/>
        <v/>
      </c>
      <c r="P89" s="8" t="str">
        <f t="shared" si="28"/>
        <v/>
      </c>
      <c r="Q89" s="8" t="str">
        <f t="shared" si="29"/>
        <v/>
      </c>
      <c r="R89" s="8" t="str">
        <f t="shared" si="30"/>
        <v/>
      </c>
      <c r="S89" s="3"/>
      <c r="T89" s="3"/>
      <c r="U89" s="3"/>
      <c r="V89" s="3" t="str">
        <f t="shared" si="31"/>
        <v/>
      </c>
      <c r="W89" s="3" t="str">
        <f t="shared" si="32"/>
        <v/>
      </c>
      <c r="X89" t="str">
        <f t="shared" si="33"/>
        <v/>
      </c>
      <c r="Y89" t="str">
        <f t="shared" si="34"/>
        <v/>
      </c>
      <c r="Z89" t="str">
        <f t="shared" si="35"/>
        <v/>
      </c>
      <c r="AA89" t="str">
        <f t="shared" si="36"/>
        <v/>
      </c>
      <c r="AB89" t="str">
        <f t="shared" si="37"/>
        <v/>
      </c>
      <c r="AC89" t="str">
        <f t="shared" si="38"/>
        <v/>
      </c>
      <c r="AD89" t="str">
        <f t="shared" si="39"/>
        <v/>
      </c>
      <c r="AE89" t="str">
        <f t="shared" si="40"/>
        <v/>
      </c>
      <c r="AF89" t="str">
        <f t="shared" si="41"/>
        <v/>
      </c>
      <c r="AG89" t="str">
        <f t="shared" si="42"/>
        <v/>
      </c>
      <c r="AH89" t="str">
        <f t="shared" si="43"/>
        <v/>
      </c>
      <c r="AI89" t="str">
        <f>IF($I89="teilgenommen",MIN(J89,ROUNDDOWN(Dateneingabe_2!$D$7,0)),"")</f>
        <v/>
      </c>
      <c r="AJ89" t="str">
        <f t="shared" si="44"/>
        <v/>
      </c>
    </row>
    <row r="90" spans="1:36" hidden="1" x14ac:dyDescent="0.2">
      <c r="A90" s="237">
        <v>86</v>
      </c>
      <c r="B90" s="230"/>
      <c r="C90" s="230"/>
      <c r="D90" s="230"/>
      <c r="E90" s="233"/>
      <c r="F90" s="230" t="str">
        <f>IF(E90="","",VLOOKUP(E90,PLZ!$A$2:$B$2550,2,FALSE))</f>
        <v/>
      </c>
      <c r="G90" s="238"/>
      <c r="H90" s="294" t="str">
        <f>IF(G90="","",DATEDIF(G90,Dateneingabe_2!$D$4,"y"))</f>
        <v/>
      </c>
      <c r="I90" s="230" t="str">
        <f t="shared" si="45"/>
        <v/>
      </c>
      <c r="J90" s="231"/>
      <c r="K90" s="245"/>
      <c r="L90" s="245" t="str">
        <f t="shared" si="24"/>
        <v xml:space="preserve"> </v>
      </c>
      <c r="M90" s="3" t="str">
        <f t="shared" si="25"/>
        <v/>
      </c>
      <c r="N90" s="8" t="str">
        <f t="shared" si="26"/>
        <v/>
      </c>
      <c r="O90" s="8" t="str">
        <f t="shared" si="27"/>
        <v/>
      </c>
      <c r="P90" s="8" t="str">
        <f t="shared" si="28"/>
        <v/>
      </c>
      <c r="Q90" s="8" t="str">
        <f t="shared" si="29"/>
        <v/>
      </c>
      <c r="R90" s="8" t="str">
        <f t="shared" si="30"/>
        <v/>
      </c>
      <c r="S90" s="3"/>
      <c r="T90" s="3"/>
      <c r="U90" s="3"/>
      <c r="V90" s="3" t="str">
        <f t="shared" si="31"/>
        <v/>
      </c>
      <c r="W90" s="3" t="str">
        <f t="shared" si="32"/>
        <v/>
      </c>
      <c r="X90" t="str">
        <f t="shared" si="33"/>
        <v/>
      </c>
      <c r="Y90" t="str">
        <f t="shared" si="34"/>
        <v/>
      </c>
      <c r="Z90" t="str">
        <f t="shared" si="35"/>
        <v/>
      </c>
      <c r="AA90" t="str">
        <f t="shared" si="36"/>
        <v/>
      </c>
      <c r="AB90" t="str">
        <f t="shared" si="37"/>
        <v/>
      </c>
      <c r="AC90" t="str">
        <f t="shared" si="38"/>
        <v/>
      </c>
      <c r="AD90" t="str">
        <f t="shared" si="39"/>
        <v/>
      </c>
      <c r="AE90" t="str">
        <f t="shared" si="40"/>
        <v/>
      </c>
      <c r="AF90" t="str">
        <f t="shared" si="41"/>
        <v/>
      </c>
      <c r="AG90" t="str">
        <f t="shared" si="42"/>
        <v/>
      </c>
      <c r="AH90" t="str">
        <f t="shared" si="43"/>
        <v/>
      </c>
      <c r="AI90" t="str">
        <f>IF($I90="teilgenommen",MIN(J90,ROUNDDOWN(Dateneingabe_2!$D$7,0)),"")</f>
        <v/>
      </c>
      <c r="AJ90" t="str">
        <f t="shared" si="44"/>
        <v/>
      </c>
    </row>
    <row r="91" spans="1:36" hidden="1" x14ac:dyDescent="0.2">
      <c r="A91" s="237">
        <v>87</v>
      </c>
      <c r="B91" s="230"/>
      <c r="C91" s="230"/>
      <c r="D91" s="230"/>
      <c r="E91" s="233"/>
      <c r="F91" s="230" t="str">
        <f>IF(E91="","",VLOOKUP(E91,PLZ!$A$2:$B$2550,2,FALSE))</f>
        <v/>
      </c>
      <c r="G91" s="238"/>
      <c r="H91" s="294" t="str">
        <f>IF(G91="","",DATEDIF(G91,Dateneingabe_2!$D$4,"y"))</f>
        <v/>
      </c>
      <c r="I91" s="230" t="str">
        <f t="shared" si="45"/>
        <v/>
      </c>
      <c r="J91" s="231"/>
      <c r="K91" s="245"/>
      <c r="L91" s="245" t="str">
        <f t="shared" si="24"/>
        <v xml:space="preserve"> </v>
      </c>
      <c r="M91" s="3" t="str">
        <f t="shared" si="25"/>
        <v/>
      </c>
      <c r="N91" s="8" t="str">
        <f t="shared" si="26"/>
        <v/>
      </c>
      <c r="O91" s="8" t="str">
        <f t="shared" si="27"/>
        <v/>
      </c>
      <c r="P91" s="8" t="str">
        <f t="shared" si="28"/>
        <v/>
      </c>
      <c r="Q91" s="8" t="str">
        <f t="shared" si="29"/>
        <v/>
      </c>
      <c r="R91" s="8" t="str">
        <f t="shared" si="30"/>
        <v/>
      </c>
      <c r="S91" s="3"/>
      <c r="T91" s="3"/>
      <c r="U91" s="3"/>
      <c r="V91" s="3" t="str">
        <f t="shared" si="31"/>
        <v/>
      </c>
      <c r="W91" s="3" t="str">
        <f t="shared" si="32"/>
        <v/>
      </c>
      <c r="X91" t="str">
        <f t="shared" si="33"/>
        <v/>
      </c>
      <c r="Y91" t="str">
        <f t="shared" si="34"/>
        <v/>
      </c>
      <c r="Z91" t="str">
        <f t="shared" si="35"/>
        <v/>
      </c>
      <c r="AA91" t="str">
        <f t="shared" si="36"/>
        <v/>
      </c>
      <c r="AB91" t="str">
        <f t="shared" si="37"/>
        <v/>
      </c>
      <c r="AC91" t="str">
        <f t="shared" si="38"/>
        <v/>
      </c>
      <c r="AD91" t="str">
        <f t="shared" si="39"/>
        <v/>
      </c>
      <c r="AE91" t="str">
        <f t="shared" si="40"/>
        <v/>
      </c>
      <c r="AF91" t="str">
        <f t="shared" si="41"/>
        <v/>
      </c>
      <c r="AG91" t="str">
        <f t="shared" si="42"/>
        <v/>
      </c>
      <c r="AH91" t="str">
        <f t="shared" si="43"/>
        <v/>
      </c>
      <c r="AI91" t="str">
        <f>IF($I91="teilgenommen",MIN(J91,ROUNDDOWN(Dateneingabe_2!$D$7,0)),"")</f>
        <v/>
      </c>
      <c r="AJ91" t="str">
        <f t="shared" si="44"/>
        <v/>
      </c>
    </row>
    <row r="92" spans="1:36" hidden="1" x14ac:dyDescent="0.2">
      <c r="A92" s="237">
        <v>88</v>
      </c>
      <c r="B92" s="230"/>
      <c r="C92" s="230"/>
      <c r="D92" s="230"/>
      <c r="E92" s="233"/>
      <c r="F92" s="230" t="str">
        <f>IF(E92="","",VLOOKUP(E92,PLZ!$A$2:$B$2550,2,FALSE))</f>
        <v/>
      </c>
      <c r="G92" s="238"/>
      <c r="H92" s="294" t="str">
        <f>IF(G92="","",DATEDIF(G92,Dateneingabe_2!$D$4,"y"))</f>
        <v/>
      </c>
      <c r="I92" s="230" t="str">
        <f t="shared" si="45"/>
        <v/>
      </c>
      <c r="J92" s="231"/>
      <c r="K92" s="245"/>
      <c r="L92" s="245" t="str">
        <f t="shared" si="24"/>
        <v xml:space="preserve"> </v>
      </c>
      <c r="M92" s="3" t="str">
        <f t="shared" si="25"/>
        <v/>
      </c>
      <c r="N92" s="8" t="str">
        <f t="shared" si="26"/>
        <v/>
      </c>
      <c r="O92" s="8" t="str">
        <f t="shared" si="27"/>
        <v/>
      </c>
      <c r="P92" s="8" t="str">
        <f t="shared" si="28"/>
        <v/>
      </c>
      <c r="Q92" s="8" t="str">
        <f t="shared" si="29"/>
        <v/>
      </c>
      <c r="R92" s="8" t="str">
        <f t="shared" si="30"/>
        <v/>
      </c>
      <c r="S92" s="3"/>
      <c r="T92" s="3"/>
      <c r="U92" s="3"/>
      <c r="V92" s="3" t="str">
        <f t="shared" si="31"/>
        <v/>
      </c>
      <c r="W92" s="3" t="str">
        <f t="shared" si="32"/>
        <v/>
      </c>
      <c r="X92" t="str">
        <f t="shared" si="33"/>
        <v/>
      </c>
      <c r="Y92" t="str">
        <f t="shared" si="34"/>
        <v/>
      </c>
      <c r="Z92" t="str">
        <f t="shared" si="35"/>
        <v/>
      </c>
      <c r="AA92" t="str">
        <f t="shared" si="36"/>
        <v/>
      </c>
      <c r="AB92" t="str">
        <f t="shared" si="37"/>
        <v/>
      </c>
      <c r="AC92" t="str">
        <f t="shared" si="38"/>
        <v/>
      </c>
      <c r="AD92" t="str">
        <f t="shared" si="39"/>
        <v/>
      </c>
      <c r="AE92" t="str">
        <f t="shared" si="40"/>
        <v/>
      </c>
      <c r="AF92" t="str">
        <f t="shared" si="41"/>
        <v/>
      </c>
      <c r="AG92" t="str">
        <f t="shared" si="42"/>
        <v/>
      </c>
      <c r="AH92" t="str">
        <f t="shared" si="43"/>
        <v/>
      </c>
      <c r="AI92" t="str">
        <f>IF($I92="teilgenommen",MIN(J92,ROUNDDOWN(Dateneingabe_2!$D$7,0)),"")</f>
        <v/>
      </c>
      <c r="AJ92" t="str">
        <f t="shared" si="44"/>
        <v/>
      </c>
    </row>
    <row r="93" spans="1:36" hidden="1" x14ac:dyDescent="0.2">
      <c r="A93" s="237">
        <v>89</v>
      </c>
      <c r="B93" s="230"/>
      <c r="C93" s="230"/>
      <c r="D93" s="230"/>
      <c r="E93" s="233"/>
      <c r="F93" s="230" t="str">
        <f>IF(E93="","",VLOOKUP(E93,PLZ!$A$2:$B$2550,2,FALSE))</f>
        <v/>
      </c>
      <c r="G93" s="238"/>
      <c r="H93" s="294" t="str">
        <f>IF(G93="","",DATEDIF(G93,Dateneingabe_2!$D$4,"y"))</f>
        <v/>
      </c>
      <c r="I93" s="230" t="str">
        <f t="shared" si="45"/>
        <v/>
      </c>
      <c r="J93" s="231"/>
      <c r="K93" s="245"/>
      <c r="L93" s="245" t="str">
        <f t="shared" si="24"/>
        <v xml:space="preserve"> </v>
      </c>
      <c r="M93" s="3" t="str">
        <f t="shared" si="25"/>
        <v/>
      </c>
      <c r="N93" s="8" t="str">
        <f t="shared" si="26"/>
        <v/>
      </c>
      <c r="O93" s="8" t="str">
        <f t="shared" si="27"/>
        <v/>
      </c>
      <c r="P93" s="8" t="str">
        <f t="shared" si="28"/>
        <v/>
      </c>
      <c r="Q93" s="8" t="str">
        <f t="shared" si="29"/>
        <v/>
      </c>
      <c r="R93" s="8" t="str">
        <f t="shared" si="30"/>
        <v/>
      </c>
      <c r="S93" s="3"/>
      <c r="T93" s="3"/>
      <c r="U93" s="3"/>
      <c r="V93" s="3" t="str">
        <f t="shared" si="31"/>
        <v/>
      </c>
      <c r="W93" s="3" t="str">
        <f t="shared" si="32"/>
        <v/>
      </c>
      <c r="X93" t="str">
        <f t="shared" si="33"/>
        <v/>
      </c>
      <c r="Y93" t="str">
        <f t="shared" si="34"/>
        <v/>
      </c>
      <c r="Z93" t="str">
        <f t="shared" si="35"/>
        <v/>
      </c>
      <c r="AA93" t="str">
        <f t="shared" si="36"/>
        <v/>
      </c>
      <c r="AB93" t="str">
        <f t="shared" si="37"/>
        <v/>
      </c>
      <c r="AC93" t="str">
        <f t="shared" si="38"/>
        <v/>
      </c>
      <c r="AD93" t="str">
        <f t="shared" si="39"/>
        <v/>
      </c>
      <c r="AE93" t="str">
        <f t="shared" si="40"/>
        <v/>
      </c>
      <c r="AF93" t="str">
        <f t="shared" si="41"/>
        <v/>
      </c>
      <c r="AG93" t="str">
        <f t="shared" si="42"/>
        <v/>
      </c>
      <c r="AH93" t="str">
        <f t="shared" si="43"/>
        <v/>
      </c>
      <c r="AI93" t="str">
        <f>IF($I93="teilgenommen",MIN(J93,ROUNDDOWN(Dateneingabe_2!$D$7,0)),"")</f>
        <v/>
      </c>
      <c r="AJ93" t="str">
        <f t="shared" si="44"/>
        <v/>
      </c>
    </row>
    <row r="94" spans="1:36" hidden="1" x14ac:dyDescent="0.2">
      <c r="A94" s="237">
        <v>90</v>
      </c>
      <c r="B94" s="230"/>
      <c r="C94" s="230"/>
      <c r="D94" s="230"/>
      <c r="E94" s="233"/>
      <c r="F94" s="230" t="str">
        <f>IF(E94="","",VLOOKUP(E94,PLZ!$A$2:$B$2550,2,FALSE))</f>
        <v/>
      </c>
      <c r="G94" s="238"/>
      <c r="H94" s="294" t="str">
        <f>IF(G94="","",DATEDIF(G94,Dateneingabe_2!$D$4,"y"))</f>
        <v/>
      </c>
      <c r="I94" s="230" t="str">
        <f t="shared" si="45"/>
        <v/>
      </c>
      <c r="J94" s="231"/>
      <c r="K94" s="245"/>
      <c r="L94" s="245" t="str">
        <f t="shared" si="24"/>
        <v xml:space="preserve"> </v>
      </c>
      <c r="M94" s="3" t="str">
        <f t="shared" si="25"/>
        <v/>
      </c>
      <c r="N94" s="8" t="str">
        <f t="shared" si="26"/>
        <v/>
      </c>
      <c r="O94" s="8" t="str">
        <f t="shared" si="27"/>
        <v/>
      </c>
      <c r="P94" s="8" t="str">
        <f t="shared" si="28"/>
        <v/>
      </c>
      <c r="Q94" s="8" t="str">
        <f t="shared" si="29"/>
        <v/>
      </c>
      <c r="R94" s="8" t="str">
        <f t="shared" si="30"/>
        <v/>
      </c>
      <c r="S94" s="3"/>
      <c r="T94" s="3"/>
      <c r="U94" s="3"/>
      <c r="V94" s="3" t="str">
        <f t="shared" si="31"/>
        <v/>
      </c>
      <c r="W94" s="3" t="str">
        <f t="shared" si="32"/>
        <v/>
      </c>
      <c r="X94" t="str">
        <f t="shared" si="33"/>
        <v/>
      </c>
      <c r="Y94" t="str">
        <f t="shared" si="34"/>
        <v/>
      </c>
      <c r="Z94" t="str">
        <f t="shared" si="35"/>
        <v/>
      </c>
      <c r="AA94" t="str">
        <f t="shared" si="36"/>
        <v/>
      </c>
      <c r="AB94" t="str">
        <f t="shared" si="37"/>
        <v/>
      </c>
      <c r="AC94" t="str">
        <f t="shared" si="38"/>
        <v/>
      </c>
      <c r="AD94" t="str">
        <f t="shared" si="39"/>
        <v/>
      </c>
      <c r="AE94" t="str">
        <f t="shared" si="40"/>
        <v/>
      </c>
      <c r="AF94" t="str">
        <f t="shared" si="41"/>
        <v/>
      </c>
      <c r="AG94" t="str">
        <f t="shared" si="42"/>
        <v/>
      </c>
      <c r="AH94" t="str">
        <f t="shared" si="43"/>
        <v/>
      </c>
      <c r="AI94" t="str">
        <f>IF($I94="teilgenommen",MIN(J94,ROUNDDOWN(Dateneingabe_2!$D$7,0)),"")</f>
        <v/>
      </c>
      <c r="AJ94" t="str">
        <f t="shared" si="44"/>
        <v/>
      </c>
    </row>
    <row r="95" spans="1:36" hidden="1" x14ac:dyDescent="0.2">
      <c r="A95" s="237">
        <v>91</v>
      </c>
      <c r="B95" s="232"/>
      <c r="C95" s="230"/>
      <c r="D95" s="230"/>
      <c r="E95" s="233"/>
      <c r="F95" s="230" t="str">
        <f>IF(E95="","",VLOOKUP(E95,PLZ!$A$2:$B$2550,2,FALSE))</f>
        <v/>
      </c>
      <c r="G95" s="238"/>
      <c r="H95" s="294" t="str">
        <f>IF(G95="","",DATEDIF(G95,Dateneingabe_2!$D$4,"y"))</f>
        <v/>
      </c>
      <c r="I95" s="230" t="str">
        <f t="shared" si="45"/>
        <v/>
      </c>
      <c r="J95" s="231"/>
      <c r="K95" s="245"/>
      <c r="L95" s="245" t="str">
        <f t="shared" si="24"/>
        <v xml:space="preserve"> </v>
      </c>
      <c r="M95" s="3" t="str">
        <f t="shared" si="25"/>
        <v/>
      </c>
      <c r="N95" s="8" t="str">
        <f t="shared" si="26"/>
        <v/>
      </c>
      <c r="O95" s="8" t="str">
        <f t="shared" si="27"/>
        <v/>
      </c>
      <c r="P95" s="8" t="str">
        <f t="shared" si="28"/>
        <v/>
      </c>
      <c r="Q95" s="8" t="str">
        <f t="shared" si="29"/>
        <v/>
      </c>
      <c r="R95" s="8" t="str">
        <f t="shared" si="30"/>
        <v/>
      </c>
      <c r="S95" s="3"/>
      <c r="T95" s="3"/>
      <c r="U95" s="3"/>
      <c r="V95" s="3" t="str">
        <f t="shared" si="31"/>
        <v/>
      </c>
      <c r="W95" s="3" t="str">
        <f t="shared" si="32"/>
        <v/>
      </c>
      <c r="X95" t="str">
        <f t="shared" si="33"/>
        <v/>
      </c>
      <c r="Y95" t="str">
        <f t="shared" si="34"/>
        <v/>
      </c>
      <c r="Z95" t="str">
        <f t="shared" si="35"/>
        <v/>
      </c>
      <c r="AA95" t="str">
        <f t="shared" si="36"/>
        <v/>
      </c>
      <c r="AB95" t="str">
        <f t="shared" si="37"/>
        <v/>
      </c>
      <c r="AC95" t="str">
        <f t="shared" si="38"/>
        <v/>
      </c>
      <c r="AD95" t="str">
        <f t="shared" si="39"/>
        <v/>
      </c>
      <c r="AE95" t="str">
        <f t="shared" si="40"/>
        <v/>
      </c>
      <c r="AF95" t="str">
        <f t="shared" si="41"/>
        <v/>
      </c>
      <c r="AG95" t="str">
        <f t="shared" si="42"/>
        <v/>
      </c>
      <c r="AH95" t="str">
        <f t="shared" si="43"/>
        <v/>
      </c>
      <c r="AI95" t="str">
        <f>IF($I95="teilgenommen",MIN(J95,ROUNDDOWN(Dateneingabe_2!$D$7,0)),"")</f>
        <v/>
      </c>
      <c r="AJ95" t="str">
        <f t="shared" si="44"/>
        <v/>
      </c>
    </row>
    <row r="96" spans="1:36" hidden="1" x14ac:dyDescent="0.2">
      <c r="A96" s="237">
        <v>92</v>
      </c>
      <c r="B96" s="230"/>
      <c r="C96" s="230"/>
      <c r="D96" s="230"/>
      <c r="E96" s="233"/>
      <c r="F96" s="230" t="str">
        <f>IF(E96="","",VLOOKUP(E96,PLZ!$A$2:$B$2550,2,FALSE))</f>
        <v/>
      </c>
      <c r="G96" s="238"/>
      <c r="H96" s="294" t="str">
        <f>IF(G96="","",DATEDIF(G96,Dateneingabe_2!$D$4,"y"))</f>
        <v/>
      </c>
      <c r="I96" s="230" t="str">
        <f t="shared" si="45"/>
        <v/>
      </c>
      <c r="J96" s="231"/>
      <c r="K96" s="245"/>
      <c r="L96" s="245" t="str">
        <f t="shared" si="24"/>
        <v xml:space="preserve"> </v>
      </c>
      <c r="M96" s="3" t="str">
        <f t="shared" si="25"/>
        <v/>
      </c>
      <c r="N96" s="8" t="str">
        <f t="shared" si="26"/>
        <v/>
      </c>
      <c r="O96" s="8" t="str">
        <f t="shared" si="27"/>
        <v/>
      </c>
      <c r="P96" s="8" t="str">
        <f t="shared" si="28"/>
        <v/>
      </c>
      <c r="Q96" s="8" t="str">
        <f t="shared" si="29"/>
        <v/>
      </c>
      <c r="R96" s="8" t="str">
        <f t="shared" si="30"/>
        <v/>
      </c>
      <c r="S96" s="3"/>
      <c r="T96" s="3"/>
      <c r="U96" s="3"/>
      <c r="V96" s="3" t="str">
        <f t="shared" si="31"/>
        <v/>
      </c>
      <c r="W96" s="3" t="str">
        <f t="shared" si="32"/>
        <v/>
      </c>
      <c r="X96" t="str">
        <f t="shared" si="33"/>
        <v/>
      </c>
      <c r="Y96" t="str">
        <f t="shared" si="34"/>
        <v/>
      </c>
      <c r="Z96" t="str">
        <f t="shared" si="35"/>
        <v/>
      </c>
      <c r="AA96" t="str">
        <f t="shared" si="36"/>
        <v/>
      </c>
      <c r="AB96" t="str">
        <f t="shared" si="37"/>
        <v/>
      </c>
      <c r="AC96" t="str">
        <f t="shared" si="38"/>
        <v/>
      </c>
      <c r="AD96" t="str">
        <f t="shared" si="39"/>
        <v/>
      </c>
      <c r="AE96" t="str">
        <f t="shared" si="40"/>
        <v/>
      </c>
      <c r="AF96" t="str">
        <f t="shared" si="41"/>
        <v/>
      </c>
      <c r="AG96" t="str">
        <f t="shared" si="42"/>
        <v/>
      </c>
      <c r="AH96" t="str">
        <f t="shared" si="43"/>
        <v/>
      </c>
      <c r="AI96" t="str">
        <f>IF($I96="teilgenommen",MIN(J96,ROUNDDOWN(Dateneingabe_2!$D$7,0)),"")</f>
        <v/>
      </c>
      <c r="AJ96" t="str">
        <f t="shared" si="44"/>
        <v/>
      </c>
    </row>
    <row r="97" spans="1:36" hidden="1" x14ac:dyDescent="0.2">
      <c r="A97" s="237">
        <v>93</v>
      </c>
      <c r="B97" s="230"/>
      <c r="C97" s="230"/>
      <c r="D97" s="230"/>
      <c r="E97" s="233"/>
      <c r="F97" s="230" t="str">
        <f>IF(E97="","",VLOOKUP(E97,PLZ!$A$2:$B$2550,2,FALSE))</f>
        <v/>
      </c>
      <c r="G97" s="238"/>
      <c r="H97" s="294" t="str">
        <f>IF(G97="","",DATEDIF(G97,Dateneingabe_2!$D$4,"y"))</f>
        <v/>
      </c>
      <c r="I97" s="230" t="str">
        <f t="shared" si="45"/>
        <v/>
      </c>
      <c r="J97" s="231"/>
      <c r="K97" s="245"/>
      <c r="L97" s="245" t="str">
        <f t="shared" si="24"/>
        <v xml:space="preserve"> </v>
      </c>
      <c r="M97" s="3" t="str">
        <f t="shared" si="25"/>
        <v/>
      </c>
      <c r="N97" s="8" t="str">
        <f t="shared" si="26"/>
        <v/>
      </c>
      <c r="O97" s="8" t="str">
        <f t="shared" si="27"/>
        <v/>
      </c>
      <c r="P97" s="8" t="str">
        <f t="shared" si="28"/>
        <v/>
      </c>
      <c r="Q97" s="8" t="str">
        <f t="shared" si="29"/>
        <v/>
      </c>
      <c r="R97" s="8" t="str">
        <f t="shared" si="30"/>
        <v/>
      </c>
      <c r="S97" s="3"/>
      <c r="T97" s="3"/>
      <c r="U97" s="3"/>
      <c r="V97" s="3" t="str">
        <f t="shared" si="31"/>
        <v/>
      </c>
      <c r="W97" s="3" t="str">
        <f t="shared" si="32"/>
        <v/>
      </c>
      <c r="X97" t="str">
        <f t="shared" si="33"/>
        <v/>
      </c>
      <c r="Y97" t="str">
        <f t="shared" si="34"/>
        <v/>
      </c>
      <c r="Z97" t="str">
        <f t="shared" si="35"/>
        <v/>
      </c>
      <c r="AA97" t="str">
        <f t="shared" si="36"/>
        <v/>
      </c>
      <c r="AB97" t="str">
        <f t="shared" si="37"/>
        <v/>
      </c>
      <c r="AC97" t="str">
        <f t="shared" si="38"/>
        <v/>
      </c>
      <c r="AD97" t="str">
        <f t="shared" si="39"/>
        <v/>
      </c>
      <c r="AE97" t="str">
        <f t="shared" si="40"/>
        <v/>
      </c>
      <c r="AF97" t="str">
        <f t="shared" si="41"/>
        <v/>
      </c>
      <c r="AG97" t="str">
        <f t="shared" si="42"/>
        <v/>
      </c>
      <c r="AH97" t="str">
        <f t="shared" si="43"/>
        <v/>
      </c>
      <c r="AI97" t="str">
        <f>IF($I97="teilgenommen",MIN(J97,ROUNDDOWN(Dateneingabe_2!$D$7,0)),"")</f>
        <v/>
      </c>
      <c r="AJ97" t="str">
        <f t="shared" si="44"/>
        <v/>
      </c>
    </row>
    <row r="98" spans="1:36" hidden="1" x14ac:dyDescent="0.2">
      <c r="A98" s="237">
        <v>94</v>
      </c>
      <c r="B98" s="230"/>
      <c r="C98" s="230"/>
      <c r="D98" s="230"/>
      <c r="E98" s="233"/>
      <c r="F98" s="230" t="str">
        <f>IF(E98="","",VLOOKUP(E98,PLZ!$A$2:$B$2550,2,FALSE))</f>
        <v/>
      </c>
      <c r="G98" s="238"/>
      <c r="H98" s="294" t="str">
        <f>IF(G98="","",DATEDIF(G98,Dateneingabe_2!$D$4,"y"))</f>
        <v/>
      </c>
      <c r="I98" s="230" t="str">
        <f t="shared" si="45"/>
        <v/>
      </c>
      <c r="J98" s="231"/>
      <c r="K98" s="245"/>
      <c r="L98" s="245" t="str">
        <f t="shared" si="24"/>
        <v xml:space="preserve"> </v>
      </c>
      <c r="M98" s="3" t="str">
        <f t="shared" si="25"/>
        <v/>
      </c>
      <c r="N98" s="8" t="str">
        <f t="shared" si="26"/>
        <v/>
      </c>
      <c r="O98" s="8" t="str">
        <f t="shared" si="27"/>
        <v/>
      </c>
      <c r="P98" s="8" t="str">
        <f t="shared" si="28"/>
        <v/>
      </c>
      <c r="Q98" s="8" t="str">
        <f t="shared" si="29"/>
        <v/>
      </c>
      <c r="R98" s="8" t="str">
        <f t="shared" si="30"/>
        <v/>
      </c>
      <c r="S98" s="3"/>
      <c r="T98" s="3"/>
      <c r="U98" s="3"/>
      <c r="V98" s="3" t="str">
        <f t="shared" si="31"/>
        <v/>
      </c>
      <c r="W98" s="3" t="str">
        <f t="shared" si="32"/>
        <v/>
      </c>
      <c r="X98" t="str">
        <f t="shared" si="33"/>
        <v/>
      </c>
      <c r="Y98" t="str">
        <f t="shared" si="34"/>
        <v/>
      </c>
      <c r="Z98" t="str">
        <f t="shared" si="35"/>
        <v/>
      </c>
      <c r="AA98" t="str">
        <f t="shared" si="36"/>
        <v/>
      </c>
      <c r="AB98" t="str">
        <f t="shared" si="37"/>
        <v/>
      </c>
      <c r="AC98" t="str">
        <f t="shared" si="38"/>
        <v/>
      </c>
      <c r="AD98" t="str">
        <f t="shared" si="39"/>
        <v/>
      </c>
      <c r="AE98" t="str">
        <f t="shared" si="40"/>
        <v/>
      </c>
      <c r="AF98" t="str">
        <f t="shared" si="41"/>
        <v/>
      </c>
      <c r="AG98" t="str">
        <f t="shared" si="42"/>
        <v/>
      </c>
      <c r="AH98" t="str">
        <f t="shared" si="43"/>
        <v/>
      </c>
      <c r="AI98" t="str">
        <f>IF($I98="teilgenommen",MIN(J98,ROUNDDOWN(Dateneingabe_2!$D$7,0)),"")</f>
        <v/>
      </c>
      <c r="AJ98" t="str">
        <f t="shared" si="44"/>
        <v/>
      </c>
    </row>
    <row r="99" spans="1:36" hidden="1" x14ac:dyDescent="0.2">
      <c r="A99" s="237">
        <v>95</v>
      </c>
      <c r="B99" s="230"/>
      <c r="C99" s="230"/>
      <c r="D99" s="230"/>
      <c r="E99" s="233"/>
      <c r="F99" s="230" t="str">
        <f>IF(E99="","",VLOOKUP(E99,PLZ!$A$2:$B$2550,2,FALSE))</f>
        <v/>
      </c>
      <c r="G99" s="238"/>
      <c r="H99" s="294" t="str">
        <f>IF(G99="","",DATEDIF(G99,Dateneingabe_2!$D$4,"y"))</f>
        <v/>
      </c>
      <c r="I99" s="230" t="str">
        <f t="shared" si="45"/>
        <v/>
      </c>
      <c r="J99" s="231"/>
      <c r="K99" s="245"/>
      <c r="L99" s="245" t="str">
        <f t="shared" si="24"/>
        <v xml:space="preserve"> </v>
      </c>
      <c r="M99" s="3" t="str">
        <f t="shared" si="25"/>
        <v/>
      </c>
      <c r="N99" s="8" t="str">
        <f t="shared" si="26"/>
        <v/>
      </c>
      <c r="O99" s="8" t="str">
        <f t="shared" si="27"/>
        <v/>
      </c>
      <c r="P99" s="8" t="str">
        <f t="shared" si="28"/>
        <v/>
      </c>
      <c r="Q99" s="8" t="str">
        <f t="shared" si="29"/>
        <v/>
      </c>
      <c r="R99" s="8" t="str">
        <f t="shared" si="30"/>
        <v/>
      </c>
      <c r="S99" s="3"/>
      <c r="T99" s="3"/>
      <c r="U99" s="3"/>
      <c r="V99" s="3" t="str">
        <f t="shared" si="31"/>
        <v/>
      </c>
      <c r="W99" s="3" t="str">
        <f t="shared" si="32"/>
        <v/>
      </c>
      <c r="X99" t="str">
        <f t="shared" si="33"/>
        <v/>
      </c>
      <c r="Y99" t="str">
        <f t="shared" si="34"/>
        <v/>
      </c>
      <c r="Z99" t="str">
        <f t="shared" si="35"/>
        <v/>
      </c>
      <c r="AA99" t="str">
        <f t="shared" si="36"/>
        <v/>
      </c>
      <c r="AB99" t="str">
        <f t="shared" si="37"/>
        <v/>
      </c>
      <c r="AC99" t="str">
        <f t="shared" si="38"/>
        <v/>
      </c>
      <c r="AD99" t="str">
        <f t="shared" si="39"/>
        <v/>
      </c>
      <c r="AE99" t="str">
        <f t="shared" si="40"/>
        <v/>
      </c>
      <c r="AF99" t="str">
        <f t="shared" si="41"/>
        <v/>
      </c>
      <c r="AG99" t="str">
        <f t="shared" si="42"/>
        <v/>
      </c>
      <c r="AH99" t="str">
        <f t="shared" si="43"/>
        <v/>
      </c>
      <c r="AI99" t="str">
        <f>IF($I99="teilgenommen",MIN(J99,ROUNDDOWN(Dateneingabe_2!$D$7,0)),"")</f>
        <v/>
      </c>
      <c r="AJ99" t="str">
        <f t="shared" si="44"/>
        <v/>
      </c>
    </row>
    <row r="100" spans="1:36" hidden="1" x14ac:dyDescent="0.2">
      <c r="A100" s="237">
        <v>96</v>
      </c>
      <c r="B100" s="230"/>
      <c r="C100" s="230"/>
      <c r="D100" s="230"/>
      <c r="E100" s="233"/>
      <c r="F100" s="230" t="str">
        <f>IF(E100="","",VLOOKUP(E100,PLZ!$A$2:$B$2550,2,FALSE))</f>
        <v/>
      </c>
      <c r="G100" s="238"/>
      <c r="H100" s="294" t="str">
        <f>IF(G100="","",DATEDIF(G100,Dateneingabe_2!$D$4,"y"))</f>
        <v/>
      </c>
      <c r="I100" s="230" t="str">
        <f t="shared" si="45"/>
        <v/>
      </c>
      <c r="J100" s="231"/>
      <c r="K100" s="245"/>
      <c r="L100" s="245" t="str">
        <f t="shared" si="24"/>
        <v xml:space="preserve"> </v>
      </c>
      <c r="M100" s="3" t="str">
        <f t="shared" si="25"/>
        <v/>
      </c>
      <c r="N100" s="8" t="str">
        <f t="shared" si="26"/>
        <v/>
      </c>
      <c r="O100" s="8" t="str">
        <f t="shared" si="27"/>
        <v/>
      </c>
      <c r="P100" s="8" t="str">
        <f t="shared" si="28"/>
        <v/>
      </c>
      <c r="Q100" s="8" t="str">
        <f t="shared" si="29"/>
        <v/>
      </c>
      <c r="R100" s="8" t="str">
        <f t="shared" si="30"/>
        <v/>
      </c>
      <c r="S100" s="3"/>
      <c r="T100" s="3"/>
      <c r="U100" s="3"/>
      <c r="V100" s="3" t="str">
        <f t="shared" si="31"/>
        <v/>
      </c>
      <c r="W100" s="3" t="str">
        <f t="shared" si="32"/>
        <v/>
      </c>
      <c r="X100" t="str">
        <f t="shared" si="33"/>
        <v/>
      </c>
      <c r="Y100" t="str">
        <f t="shared" si="34"/>
        <v/>
      </c>
      <c r="Z100" t="str">
        <f t="shared" si="35"/>
        <v/>
      </c>
      <c r="AA100" t="str">
        <f t="shared" si="36"/>
        <v/>
      </c>
      <c r="AB100" t="str">
        <f t="shared" si="37"/>
        <v/>
      </c>
      <c r="AC100" t="str">
        <f t="shared" si="38"/>
        <v/>
      </c>
      <c r="AD100" t="str">
        <f t="shared" si="39"/>
        <v/>
      </c>
      <c r="AE100" t="str">
        <f t="shared" si="40"/>
        <v/>
      </c>
      <c r="AF100" t="str">
        <f t="shared" si="41"/>
        <v/>
      </c>
      <c r="AG100" t="str">
        <f t="shared" si="42"/>
        <v/>
      </c>
      <c r="AH100" t="str">
        <f t="shared" si="43"/>
        <v/>
      </c>
      <c r="AI100" t="str">
        <f>IF($I100="teilgenommen",MIN(J100,ROUNDDOWN(Dateneingabe_2!$D$7,0)),"")</f>
        <v/>
      </c>
      <c r="AJ100" t="str">
        <f t="shared" si="44"/>
        <v/>
      </c>
    </row>
    <row r="101" spans="1:36" hidden="1" x14ac:dyDescent="0.2">
      <c r="A101" s="237">
        <v>97</v>
      </c>
      <c r="B101" s="230"/>
      <c r="C101" s="230"/>
      <c r="D101" s="230"/>
      <c r="E101" s="233"/>
      <c r="F101" s="230" t="str">
        <f>IF(E101="","",VLOOKUP(E101,PLZ!$A$2:$B$2550,2,FALSE))</f>
        <v/>
      </c>
      <c r="G101" s="238"/>
      <c r="H101" s="294" t="str">
        <f>IF(G101="","",DATEDIF(G101,Dateneingabe_2!$D$4,"y"))</f>
        <v/>
      </c>
      <c r="I101" s="230" t="str">
        <f t="shared" si="45"/>
        <v/>
      </c>
      <c r="J101" s="231"/>
      <c r="K101" s="245"/>
      <c r="L101" s="245" t="str">
        <f t="shared" si="24"/>
        <v xml:space="preserve"> </v>
      </c>
      <c r="M101" s="3" t="str">
        <f t="shared" si="25"/>
        <v/>
      </c>
      <c r="N101" s="8" t="str">
        <f t="shared" si="26"/>
        <v/>
      </c>
      <c r="O101" s="8" t="str">
        <f t="shared" si="27"/>
        <v/>
      </c>
      <c r="P101" s="8" t="str">
        <f t="shared" si="28"/>
        <v/>
      </c>
      <c r="Q101" s="8" t="str">
        <f t="shared" si="29"/>
        <v/>
      </c>
      <c r="R101" s="8" t="str">
        <f t="shared" si="30"/>
        <v/>
      </c>
      <c r="S101" s="3"/>
      <c r="T101" s="3"/>
      <c r="U101" s="3"/>
      <c r="V101" s="3" t="str">
        <f t="shared" si="31"/>
        <v/>
      </c>
      <c r="W101" s="3" t="str">
        <f t="shared" si="32"/>
        <v/>
      </c>
      <c r="X101" t="str">
        <f t="shared" si="33"/>
        <v/>
      </c>
      <c r="Y101" t="str">
        <f t="shared" si="34"/>
        <v/>
      </c>
      <c r="Z101" t="str">
        <f t="shared" si="35"/>
        <v/>
      </c>
      <c r="AA101" t="str">
        <f t="shared" si="36"/>
        <v/>
      </c>
      <c r="AB101" t="str">
        <f t="shared" si="37"/>
        <v/>
      </c>
      <c r="AC101" t="str">
        <f t="shared" si="38"/>
        <v/>
      </c>
      <c r="AD101" t="str">
        <f t="shared" si="39"/>
        <v/>
      </c>
      <c r="AE101" t="str">
        <f t="shared" si="40"/>
        <v/>
      </c>
      <c r="AF101" t="str">
        <f t="shared" si="41"/>
        <v/>
      </c>
      <c r="AG101" t="str">
        <f t="shared" si="42"/>
        <v/>
      </c>
      <c r="AH101" t="str">
        <f t="shared" si="43"/>
        <v/>
      </c>
      <c r="AI101" t="str">
        <f>IF($I101="teilgenommen",MIN(J101,ROUNDDOWN(Dateneingabe_2!$D$7,0)),"")</f>
        <v/>
      </c>
      <c r="AJ101" t="str">
        <f t="shared" si="44"/>
        <v/>
      </c>
    </row>
    <row r="102" spans="1:36" hidden="1" x14ac:dyDescent="0.2">
      <c r="A102" s="237">
        <v>98</v>
      </c>
      <c r="B102" s="230"/>
      <c r="C102" s="230"/>
      <c r="D102" s="230"/>
      <c r="E102" s="233"/>
      <c r="F102" s="230" t="str">
        <f>IF(E102="","",VLOOKUP(E102,PLZ!$A$2:$B$2550,2,FALSE))</f>
        <v/>
      </c>
      <c r="G102" s="238"/>
      <c r="H102" s="294" t="str">
        <f>IF(G102="","",DATEDIF(G102,Dateneingabe_2!$D$4,"y"))</f>
        <v/>
      </c>
      <c r="I102" s="230" t="str">
        <f t="shared" si="45"/>
        <v/>
      </c>
      <c r="J102" s="231"/>
      <c r="K102" s="245"/>
      <c r="L102" s="245" t="str">
        <f t="shared" si="24"/>
        <v xml:space="preserve"> </v>
      </c>
      <c r="M102" s="3" t="str">
        <f t="shared" si="25"/>
        <v/>
      </c>
      <c r="N102" s="8" t="str">
        <f t="shared" si="26"/>
        <v/>
      </c>
      <c r="O102" s="8" t="str">
        <f t="shared" si="27"/>
        <v/>
      </c>
      <c r="P102" s="8" t="str">
        <f t="shared" si="28"/>
        <v/>
      </c>
      <c r="Q102" s="8" t="str">
        <f t="shared" si="29"/>
        <v/>
      </c>
      <c r="R102" s="8" t="str">
        <f t="shared" si="30"/>
        <v/>
      </c>
      <c r="S102" s="3"/>
      <c r="T102" s="3"/>
      <c r="U102" s="3"/>
      <c r="V102" s="3" t="str">
        <f t="shared" si="31"/>
        <v/>
      </c>
      <c r="W102" s="3" t="str">
        <f t="shared" si="32"/>
        <v/>
      </c>
      <c r="X102" t="str">
        <f t="shared" si="33"/>
        <v/>
      </c>
      <c r="Y102" t="str">
        <f t="shared" si="34"/>
        <v/>
      </c>
      <c r="Z102" t="str">
        <f t="shared" si="35"/>
        <v/>
      </c>
      <c r="AA102" t="str">
        <f t="shared" si="36"/>
        <v/>
      </c>
      <c r="AB102" t="str">
        <f t="shared" si="37"/>
        <v/>
      </c>
      <c r="AC102" t="str">
        <f t="shared" si="38"/>
        <v/>
      </c>
      <c r="AD102" t="str">
        <f t="shared" si="39"/>
        <v/>
      </c>
      <c r="AE102" t="str">
        <f t="shared" si="40"/>
        <v/>
      </c>
      <c r="AF102" t="str">
        <f t="shared" si="41"/>
        <v/>
      </c>
      <c r="AG102" t="str">
        <f t="shared" si="42"/>
        <v/>
      </c>
      <c r="AH102" t="str">
        <f t="shared" si="43"/>
        <v/>
      </c>
      <c r="AI102" t="str">
        <f>IF($I102="teilgenommen",MIN(J102,ROUNDDOWN(Dateneingabe_2!$D$7,0)),"")</f>
        <v/>
      </c>
      <c r="AJ102" t="str">
        <f t="shared" si="44"/>
        <v/>
      </c>
    </row>
    <row r="103" spans="1:36" hidden="1" x14ac:dyDescent="0.2">
      <c r="A103" s="237">
        <v>99</v>
      </c>
      <c r="B103" s="230"/>
      <c r="C103" s="230"/>
      <c r="D103" s="230"/>
      <c r="E103" s="233"/>
      <c r="F103" s="230" t="str">
        <f>IF(E103="","",VLOOKUP(E103,PLZ!$A$2:$B$2550,2,FALSE))</f>
        <v/>
      </c>
      <c r="G103" s="238"/>
      <c r="H103" s="294" t="str">
        <f>IF(G103="","",DATEDIF(G103,Dateneingabe_2!$D$4,"y"))</f>
        <v/>
      </c>
      <c r="I103" s="230" t="str">
        <f t="shared" si="45"/>
        <v/>
      </c>
      <c r="J103" s="231"/>
      <c r="K103" s="245"/>
      <c r="L103" s="245" t="str">
        <f t="shared" si="24"/>
        <v xml:space="preserve"> </v>
      </c>
      <c r="M103" s="3" t="str">
        <f t="shared" si="25"/>
        <v/>
      </c>
      <c r="N103" s="8" t="str">
        <f t="shared" si="26"/>
        <v/>
      </c>
      <c r="O103" s="8" t="str">
        <f t="shared" si="27"/>
        <v/>
      </c>
      <c r="P103" s="8" t="str">
        <f t="shared" si="28"/>
        <v/>
      </c>
      <c r="Q103" s="8" t="str">
        <f t="shared" si="29"/>
        <v/>
      </c>
      <c r="R103" s="8" t="str">
        <f t="shared" si="30"/>
        <v/>
      </c>
      <c r="S103" s="3"/>
      <c r="T103" s="3"/>
      <c r="U103" s="3"/>
      <c r="V103" s="3" t="str">
        <f t="shared" si="31"/>
        <v/>
      </c>
      <c r="W103" s="3" t="str">
        <f t="shared" si="32"/>
        <v/>
      </c>
      <c r="X103" t="str">
        <f t="shared" si="33"/>
        <v/>
      </c>
      <c r="Y103" t="str">
        <f t="shared" si="34"/>
        <v/>
      </c>
      <c r="Z103" t="str">
        <f t="shared" si="35"/>
        <v/>
      </c>
      <c r="AA103" t="str">
        <f t="shared" si="36"/>
        <v/>
      </c>
      <c r="AB103" t="str">
        <f t="shared" si="37"/>
        <v/>
      </c>
      <c r="AC103" t="str">
        <f t="shared" si="38"/>
        <v/>
      </c>
      <c r="AD103" t="str">
        <f t="shared" si="39"/>
        <v/>
      </c>
      <c r="AE103" t="str">
        <f t="shared" si="40"/>
        <v/>
      </c>
      <c r="AF103" t="str">
        <f t="shared" si="41"/>
        <v/>
      </c>
      <c r="AG103" t="str">
        <f t="shared" si="42"/>
        <v/>
      </c>
      <c r="AH103" t="str">
        <f t="shared" si="43"/>
        <v/>
      </c>
      <c r="AI103" t="str">
        <f>IF($I103="teilgenommen",MIN(J103,ROUNDDOWN(Dateneingabe_2!$D$7,0)),"")</f>
        <v/>
      </c>
      <c r="AJ103" t="str">
        <f t="shared" si="44"/>
        <v/>
      </c>
    </row>
    <row r="104" spans="1:36" hidden="1" x14ac:dyDescent="0.2">
      <c r="A104" s="237">
        <v>100</v>
      </c>
      <c r="B104" s="230"/>
      <c r="C104" s="230"/>
      <c r="D104" s="230"/>
      <c r="E104" s="233"/>
      <c r="F104" s="230" t="str">
        <f>IF(E104="","",VLOOKUP(E104,PLZ!$A$2:$B$2550,2,FALSE))</f>
        <v/>
      </c>
      <c r="G104" s="238"/>
      <c r="H104" s="294" t="str">
        <f>IF(G104="","",DATEDIF(G104,Dateneingabe_2!$D$4,"y"))</f>
        <v/>
      </c>
      <c r="I104" s="230" t="str">
        <f t="shared" si="45"/>
        <v/>
      </c>
      <c r="J104" s="231"/>
      <c r="K104" s="245"/>
      <c r="L104" s="245" t="str">
        <f t="shared" si="24"/>
        <v xml:space="preserve"> </v>
      </c>
      <c r="M104" s="3" t="str">
        <f t="shared" si="25"/>
        <v/>
      </c>
      <c r="N104" s="8" t="str">
        <f t="shared" si="26"/>
        <v/>
      </c>
      <c r="O104" s="8" t="str">
        <f t="shared" si="27"/>
        <v/>
      </c>
      <c r="P104" s="8" t="str">
        <f t="shared" si="28"/>
        <v/>
      </c>
      <c r="Q104" s="8" t="str">
        <f t="shared" si="29"/>
        <v/>
      </c>
      <c r="R104" s="8" t="str">
        <f t="shared" si="30"/>
        <v/>
      </c>
      <c r="S104" s="3"/>
      <c r="T104" s="3"/>
      <c r="U104" s="3"/>
      <c r="V104" s="3" t="str">
        <f t="shared" si="31"/>
        <v/>
      </c>
      <c r="W104" s="3" t="str">
        <f t="shared" si="32"/>
        <v/>
      </c>
      <c r="X104" t="str">
        <f t="shared" si="33"/>
        <v/>
      </c>
      <c r="Y104" t="str">
        <f t="shared" si="34"/>
        <v/>
      </c>
      <c r="Z104" t="str">
        <f t="shared" si="35"/>
        <v/>
      </c>
      <c r="AA104" t="str">
        <f t="shared" si="36"/>
        <v/>
      </c>
      <c r="AB104" t="str">
        <f t="shared" si="37"/>
        <v/>
      </c>
      <c r="AC104" t="str">
        <f t="shared" si="38"/>
        <v/>
      </c>
      <c r="AD104" t="str">
        <f t="shared" si="39"/>
        <v/>
      </c>
      <c r="AE104" t="str">
        <f t="shared" si="40"/>
        <v/>
      </c>
      <c r="AF104" t="str">
        <f t="shared" si="41"/>
        <v/>
      </c>
      <c r="AG104" t="str">
        <f t="shared" si="42"/>
        <v/>
      </c>
      <c r="AH104" t="str">
        <f t="shared" si="43"/>
        <v/>
      </c>
      <c r="AI104" t="str">
        <f>IF($I104="teilgenommen",MIN(J104,ROUNDDOWN(Dateneingabe_2!$D$7,0)),"")</f>
        <v/>
      </c>
      <c r="AJ104" t="str">
        <f t="shared" si="44"/>
        <v/>
      </c>
    </row>
    <row r="105" spans="1:36" hidden="1" x14ac:dyDescent="0.2">
      <c r="A105" s="237">
        <v>101</v>
      </c>
      <c r="B105" s="230"/>
      <c r="C105" s="230"/>
      <c r="D105" s="230"/>
      <c r="E105" s="233"/>
      <c r="F105" s="230" t="str">
        <f>IF(E105="","",VLOOKUP(E105,PLZ!$A$2:$B$2550,2,FALSE))</f>
        <v/>
      </c>
      <c r="G105" s="238"/>
      <c r="H105" s="294" t="str">
        <f>IF(G105="","",DATEDIF(G105,Dateneingabe_2!$D$4,"y"))</f>
        <v/>
      </c>
      <c r="I105" s="230" t="str">
        <f t="shared" si="45"/>
        <v/>
      </c>
      <c r="J105" s="231"/>
      <c r="K105" s="245"/>
      <c r="L105" s="245" t="str">
        <f t="shared" si="24"/>
        <v xml:space="preserve"> </v>
      </c>
      <c r="M105" s="3" t="str">
        <f t="shared" si="25"/>
        <v/>
      </c>
      <c r="N105" s="8" t="str">
        <f t="shared" si="26"/>
        <v/>
      </c>
      <c r="O105" s="8" t="str">
        <f t="shared" si="27"/>
        <v/>
      </c>
      <c r="P105" s="8" t="str">
        <f t="shared" si="28"/>
        <v/>
      </c>
      <c r="Q105" s="8" t="str">
        <f t="shared" si="29"/>
        <v/>
      </c>
      <c r="R105" s="8" t="str">
        <f t="shared" si="30"/>
        <v/>
      </c>
      <c r="S105" s="3"/>
      <c r="T105" s="3"/>
      <c r="U105" s="3"/>
      <c r="V105" s="3" t="str">
        <f t="shared" si="31"/>
        <v/>
      </c>
      <c r="W105" s="3" t="str">
        <f t="shared" si="32"/>
        <v/>
      </c>
      <c r="X105" t="str">
        <f t="shared" si="33"/>
        <v/>
      </c>
      <c r="Y105" t="str">
        <f t="shared" si="34"/>
        <v/>
      </c>
      <c r="Z105" t="str">
        <f t="shared" si="35"/>
        <v/>
      </c>
      <c r="AA105" t="str">
        <f t="shared" si="36"/>
        <v/>
      </c>
      <c r="AB105" t="str">
        <f t="shared" si="37"/>
        <v/>
      </c>
      <c r="AC105" t="str">
        <f t="shared" si="38"/>
        <v/>
      </c>
      <c r="AD105" t="str">
        <f t="shared" si="39"/>
        <v/>
      </c>
      <c r="AE105" t="str">
        <f t="shared" si="40"/>
        <v/>
      </c>
      <c r="AF105" t="str">
        <f t="shared" si="41"/>
        <v/>
      </c>
      <c r="AG105" t="str">
        <f t="shared" si="42"/>
        <v/>
      </c>
      <c r="AH105" t="str">
        <f t="shared" si="43"/>
        <v/>
      </c>
      <c r="AI105" t="str">
        <f>IF($I105="teilgenommen",MIN(J105,ROUNDDOWN(Dateneingabe_2!$D$7,0)),"")</f>
        <v/>
      </c>
      <c r="AJ105" t="str">
        <f t="shared" si="44"/>
        <v/>
      </c>
    </row>
    <row r="106" spans="1:36" hidden="1" x14ac:dyDescent="0.2">
      <c r="A106" s="237">
        <v>102</v>
      </c>
      <c r="B106" s="230"/>
      <c r="C106" s="230"/>
      <c r="D106" s="230"/>
      <c r="E106" s="233"/>
      <c r="F106" s="230" t="str">
        <f>IF(E106="","",VLOOKUP(E106,PLZ!$A$2:$B$2550,2,FALSE))</f>
        <v/>
      </c>
      <c r="G106" s="238"/>
      <c r="H106" s="294" t="str">
        <f>IF(G106="","",DATEDIF(G106,Dateneingabe_2!$D$4,"y"))</f>
        <v/>
      </c>
      <c r="I106" s="230" t="str">
        <f t="shared" si="45"/>
        <v/>
      </c>
      <c r="J106" s="231"/>
      <c r="K106" s="245"/>
      <c r="L106" s="245" t="str">
        <f t="shared" si="24"/>
        <v xml:space="preserve"> </v>
      </c>
      <c r="M106" s="3" t="str">
        <f t="shared" si="25"/>
        <v/>
      </c>
      <c r="N106" s="8" t="str">
        <f t="shared" si="26"/>
        <v/>
      </c>
      <c r="O106" s="8" t="str">
        <f t="shared" si="27"/>
        <v/>
      </c>
      <c r="P106" s="8" t="str">
        <f t="shared" si="28"/>
        <v/>
      </c>
      <c r="Q106" s="8" t="str">
        <f t="shared" si="29"/>
        <v/>
      </c>
      <c r="R106" s="8" t="str">
        <f t="shared" si="30"/>
        <v/>
      </c>
      <c r="S106" s="3"/>
      <c r="T106" s="3"/>
      <c r="U106" s="3"/>
      <c r="V106" s="3" t="str">
        <f t="shared" si="31"/>
        <v/>
      </c>
      <c r="W106" s="3" t="str">
        <f t="shared" si="32"/>
        <v/>
      </c>
      <c r="X106" t="str">
        <f t="shared" si="33"/>
        <v/>
      </c>
      <c r="Y106" t="str">
        <f t="shared" si="34"/>
        <v/>
      </c>
      <c r="Z106" t="str">
        <f t="shared" si="35"/>
        <v/>
      </c>
      <c r="AA106" t="str">
        <f t="shared" si="36"/>
        <v/>
      </c>
      <c r="AB106" t="str">
        <f t="shared" si="37"/>
        <v/>
      </c>
      <c r="AC106" t="str">
        <f t="shared" si="38"/>
        <v/>
      </c>
      <c r="AD106" t="str">
        <f t="shared" si="39"/>
        <v/>
      </c>
      <c r="AE106" t="str">
        <f t="shared" si="40"/>
        <v/>
      </c>
      <c r="AF106" t="str">
        <f t="shared" si="41"/>
        <v/>
      </c>
      <c r="AG106" t="str">
        <f t="shared" si="42"/>
        <v/>
      </c>
      <c r="AH106" t="str">
        <f t="shared" si="43"/>
        <v/>
      </c>
      <c r="AI106" t="str">
        <f>IF($I106="teilgenommen",MIN(J106,ROUNDDOWN(Dateneingabe_2!$D$7,0)),"")</f>
        <v/>
      </c>
      <c r="AJ106" t="str">
        <f t="shared" si="44"/>
        <v/>
      </c>
    </row>
    <row r="107" spans="1:36" hidden="1" x14ac:dyDescent="0.2">
      <c r="A107" s="237">
        <v>103</v>
      </c>
      <c r="B107" s="232"/>
      <c r="C107" s="230"/>
      <c r="D107" s="230"/>
      <c r="E107" s="233"/>
      <c r="F107" s="230" t="str">
        <f>IF(E107="","",VLOOKUP(E107,PLZ!$A$2:$B$2550,2,FALSE))</f>
        <v/>
      </c>
      <c r="G107" s="238"/>
      <c r="H107" s="294" t="str">
        <f>IF(G107="","",DATEDIF(G107,Dateneingabe_2!$D$4,"y"))</f>
        <v/>
      </c>
      <c r="I107" s="230" t="str">
        <f t="shared" si="45"/>
        <v/>
      </c>
      <c r="J107" s="231"/>
      <c r="K107" s="245"/>
      <c r="L107" s="245" t="str">
        <f t="shared" si="24"/>
        <v xml:space="preserve"> </v>
      </c>
      <c r="M107" s="3" t="str">
        <f t="shared" si="25"/>
        <v/>
      </c>
      <c r="N107" s="8" t="str">
        <f t="shared" si="26"/>
        <v/>
      </c>
      <c r="O107" s="8" t="str">
        <f t="shared" si="27"/>
        <v/>
      </c>
      <c r="P107" s="8" t="str">
        <f t="shared" si="28"/>
        <v/>
      </c>
      <c r="Q107" s="8" t="str">
        <f t="shared" si="29"/>
        <v/>
      </c>
      <c r="R107" s="8" t="str">
        <f t="shared" si="30"/>
        <v/>
      </c>
      <c r="S107" s="3"/>
      <c r="T107" s="3"/>
      <c r="U107" s="3"/>
      <c r="V107" s="3" t="str">
        <f t="shared" si="31"/>
        <v/>
      </c>
      <c r="W107" s="3" t="str">
        <f t="shared" si="32"/>
        <v/>
      </c>
      <c r="X107" t="str">
        <f t="shared" si="33"/>
        <v/>
      </c>
      <c r="Y107" t="str">
        <f t="shared" si="34"/>
        <v/>
      </c>
      <c r="Z107" t="str">
        <f t="shared" si="35"/>
        <v/>
      </c>
      <c r="AA107" t="str">
        <f t="shared" si="36"/>
        <v/>
      </c>
      <c r="AB107" t="str">
        <f t="shared" si="37"/>
        <v/>
      </c>
      <c r="AC107" t="str">
        <f t="shared" si="38"/>
        <v/>
      </c>
      <c r="AD107" t="str">
        <f t="shared" si="39"/>
        <v/>
      </c>
      <c r="AE107" t="str">
        <f t="shared" si="40"/>
        <v/>
      </c>
      <c r="AF107" t="str">
        <f t="shared" si="41"/>
        <v/>
      </c>
      <c r="AG107" t="str">
        <f t="shared" si="42"/>
        <v/>
      </c>
      <c r="AH107" t="str">
        <f t="shared" si="43"/>
        <v/>
      </c>
      <c r="AI107" t="str">
        <f>IF($I107="teilgenommen",MIN(J107,ROUNDDOWN(Dateneingabe_2!$D$7,0)),"")</f>
        <v/>
      </c>
      <c r="AJ107" t="str">
        <f t="shared" si="44"/>
        <v/>
      </c>
    </row>
    <row r="108" spans="1:36" hidden="1" x14ac:dyDescent="0.2">
      <c r="A108" s="237">
        <v>104</v>
      </c>
      <c r="B108" s="230"/>
      <c r="C108" s="230"/>
      <c r="D108" s="230"/>
      <c r="E108" s="233"/>
      <c r="F108" s="230" t="str">
        <f>IF(E108="","",VLOOKUP(E108,PLZ!$A$2:$B$2550,2,FALSE))</f>
        <v/>
      </c>
      <c r="G108" s="238"/>
      <c r="H108" s="294" t="str">
        <f>IF(G108="","",DATEDIF(G108,Dateneingabe_2!$D$4,"y"))</f>
        <v/>
      </c>
      <c r="I108" s="230" t="str">
        <f t="shared" si="45"/>
        <v/>
      </c>
      <c r="J108" s="231"/>
      <c r="K108" s="245"/>
      <c r="L108" s="245" t="str">
        <f t="shared" si="24"/>
        <v xml:space="preserve"> </v>
      </c>
      <c r="M108" s="3" t="str">
        <f t="shared" si="25"/>
        <v/>
      </c>
      <c r="N108" s="8" t="str">
        <f t="shared" si="26"/>
        <v/>
      </c>
      <c r="O108" s="8" t="str">
        <f t="shared" si="27"/>
        <v/>
      </c>
      <c r="P108" s="8" t="str">
        <f t="shared" si="28"/>
        <v/>
      </c>
      <c r="Q108" s="8" t="str">
        <f t="shared" si="29"/>
        <v/>
      </c>
      <c r="R108" s="8" t="str">
        <f t="shared" si="30"/>
        <v/>
      </c>
      <c r="S108" s="3"/>
      <c r="T108" s="3"/>
      <c r="U108" s="3"/>
      <c r="V108" s="3" t="str">
        <f t="shared" si="31"/>
        <v/>
      </c>
      <c r="W108" s="3" t="str">
        <f t="shared" si="32"/>
        <v/>
      </c>
      <c r="X108" t="str">
        <f t="shared" si="33"/>
        <v/>
      </c>
      <c r="Y108" t="str">
        <f t="shared" si="34"/>
        <v/>
      </c>
      <c r="Z108" t="str">
        <f t="shared" si="35"/>
        <v/>
      </c>
      <c r="AA108" t="str">
        <f t="shared" si="36"/>
        <v/>
      </c>
      <c r="AB108" t="str">
        <f t="shared" si="37"/>
        <v/>
      </c>
      <c r="AC108" t="str">
        <f t="shared" si="38"/>
        <v/>
      </c>
      <c r="AD108" t="str">
        <f t="shared" si="39"/>
        <v/>
      </c>
      <c r="AE108" t="str">
        <f t="shared" si="40"/>
        <v/>
      </c>
      <c r="AF108" t="str">
        <f t="shared" si="41"/>
        <v/>
      </c>
      <c r="AG108" t="str">
        <f t="shared" si="42"/>
        <v/>
      </c>
      <c r="AH108" t="str">
        <f t="shared" si="43"/>
        <v/>
      </c>
      <c r="AI108" t="str">
        <f>IF($I108="teilgenommen",MIN(J108,ROUNDDOWN(Dateneingabe_2!$D$7,0)),"")</f>
        <v/>
      </c>
      <c r="AJ108" t="str">
        <f t="shared" si="44"/>
        <v/>
      </c>
    </row>
    <row r="109" spans="1:36" hidden="1" x14ac:dyDescent="0.2">
      <c r="A109" s="237">
        <v>105</v>
      </c>
      <c r="B109" s="230"/>
      <c r="C109" s="230"/>
      <c r="D109" s="230"/>
      <c r="E109" s="233"/>
      <c r="F109" s="230" t="str">
        <f>IF(E109="","",VLOOKUP(E109,PLZ!$A$2:$B$2550,2,FALSE))</f>
        <v/>
      </c>
      <c r="G109" s="238"/>
      <c r="H109" s="294" t="str">
        <f>IF(G109="","",DATEDIF(G109,Dateneingabe_2!$D$4,"y"))</f>
        <v/>
      </c>
      <c r="I109" s="230" t="str">
        <f t="shared" si="45"/>
        <v/>
      </c>
      <c r="J109" s="231"/>
      <c r="K109" s="245"/>
      <c r="L109" s="245" t="str">
        <f t="shared" si="24"/>
        <v xml:space="preserve"> </v>
      </c>
      <c r="M109" s="3" t="str">
        <f t="shared" si="25"/>
        <v/>
      </c>
      <c r="N109" s="8" t="str">
        <f t="shared" si="26"/>
        <v/>
      </c>
      <c r="O109" s="8" t="str">
        <f t="shared" si="27"/>
        <v/>
      </c>
      <c r="P109" s="8" t="str">
        <f t="shared" si="28"/>
        <v/>
      </c>
      <c r="Q109" s="8" t="str">
        <f t="shared" si="29"/>
        <v/>
      </c>
      <c r="R109" s="8" t="str">
        <f t="shared" si="30"/>
        <v/>
      </c>
      <c r="S109" s="3"/>
      <c r="T109" s="3"/>
      <c r="U109" s="3"/>
      <c r="V109" s="3" t="str">
        <f t="shared" si="31"/>
        <v/>
      </c>
      <c r="W109" s="3" t="str">
        <f t="shared" si="32"/>
        <v/>
      </c>
      <c r="X109" t="str">
        <f t="shared" si="33"/>
        <v/>
      </c>
      <c r="Y109" t="str">
        <f t="shared" si="34"/>
        <v/>
      </c>
      <c r="Z109" t="str">
        <f t="shared" si="35"/>
        <v/>
      </c>
      <c r="AA109" t="str">
        <f t="shared" si="36"/>
        <v/>
      </c>
      <c r="AB109" t="str">
        <f t="shared" si="37"/>
        <v/>
      </c>
      <c r="AC109" t="str">
        <f t="shared" si="38"/>
        <v/>
      </c>
      <c r="AD109" t="str">
        <f t="shared" si="39"/>
        <v/>
      </c>
      <c r="AE109" t="str">
        <f t="shared" si="40"/>
        <v/>
      </c>
      <c r="AF109" t="str">
        <f t="shared" si="41"/>
        <v/>
      </c>
      <c r="AG109" t="str">
        <f t="shared" si="42"/>
        <v/>
      </c>
      <c r="AH109" t="str">
        <f t="shared" si="43"/>
        <v/>
      </c>
      <c r="AI109" t="str">
        <f>IF($I109="teilgenommen",MIN(J109,ROUNDDOWN(Dateneingabe_2!$D$7,0)),"")</f>
        <v/>
      </c>
      <c r="AJ109" t="str">
        <f t="shared" si="44"/>
        <v/>
      </c>
    </row>
    <row r="110" spans="1:36" hidden="1" x14ac:dyDescent="0.2">
      <c r="A110" s="237">
        <v>106</v>
      </c>
      <c r="B110" s="230"/>
      <c r="C110" s="230"/>
      <c r="D110" s="230"/>
      <c r="E110" s="233"/>
      <c r="F110" s="230" t="str">
        <f>IF(E110="","",VLOOKUP(E110,PLZ!$A$2:$B$2550,2,FALSE))</f>
        <v/>
      </c>
      <c r="G110" s="238"/>
      <c r="H110" s="294" t="str">
        <f>IF(G110="","",DATEDIF(G110,Dateneingabe_2!$D$4,"y"))</f>
        <v/>
      </c>
      <c r="I110" s="230" t="str">
        <f t="shared" si="45"/>
        <v/>
      </c>
      <c r="J110" s="231"/>
      <c r="K110" s="245"/>
      <c r="L110" s="245" t="str">
        <f t="shared" si="24"/>
        <v xml:space="preserve"> </v>
      </c>
      <c r="M110" s="3" t="str">
        <f t="shared" si="25"/>
        <v/>
      </c>
      <c r="N110" s="8" t="str">
        <f t="shared" si="26"/>
        <v/>
      </c>
      <c r="O110" s="8" t="str">
        <f t="shared" si="27"/>
        <v/>
      </c>
      <c r="P110" s="8" t="str">
        <f t="shared" si="28"/>
        <v/>
      </c>
      <c r="Q110" s="8" t="str">
        <f t="shared" si="29"/>
        <v/>
      </c>
      <c r="R110" s="8" t="str">
        <f t="shared" si="30"/>
        <v/>
      </c>
      <c r="S110" s="3"/>
      <c r="T110" s="3"/>
      <c r="U110" s="3"/>
      <c r="V110" s="3" t="str">
        <f t="shared" si="31"/>
        <v/>
      </c>
      <c r="W110" s="3" t="str">
        <f t="shared" si="32"/>
        <v/>
      </c>
      <c r="X110" t="str">
        <f t="shared" si="33"/>
        <v/>
      </c>
      <c r="Y110" t="str">
        <f t="shared" si="34"/>
        <v/>
      </c>
      <c r="Z110" t="str">
        <f t="shared" si="35"/>
        <v/>
      </c>
      <c r="AA110" t="str">
        <f t="shared" si="36"/>
        <v/>
      </c>
      <c r="AB110" t="str">
        <f t="shared" si="37"/>
        <v/>
      </c>
      <c r="AC110" t="str">
        <f t="shared" si="38"/>
        <v/>
      </c>
      <c r="AD110" t="str">
        <f t="shared" si="39"/>
        <v/>
      </c>
      <c r="AE110" t="str">
        <f t="shared" si="40"/>
        <v/>
      </c>
      <c r="AF110" t="str">
        <f t="shared" si="41"/>
        <v/>
      </c>
      <c r="AG110" t="str">
        <f t="shared" si="42"/>
        <v/>
      </c>
      <c r="AH110" t="str">
        <f t="shared" si="43"/>
        <v/>
      </c>
      <c r="AI110" t="str">
        <f>IF($I110="teilgenommen",MIN(J110,ROUNDDOWN(Dateneingabe_2!$D$7,0)),"")</f>
        <v/>
      </c>
      <c r="AJ110" t="str">
        <f t="shared" si="44"/>
        <v/>
      </c>
    </row>
    <row r="111" spans="1:36" hidden="1" x14ac:dyDescent="0.2">
      <c r="A111" s="237">
        <v>107</v>
      </c>
      <c r="B111" s="230"/>
      <c r="C111" s="230"/>
      <c r="D111" s="230"/>
      <c r="E111" s="233"/>
      <c r="F111" s="230" t="str">
        <f>IF(E111="","",VLOOKUP(E111,PLZ!$A$2:$B$2550,2,FALSE))</f>
        <v/>
      </c>
      <c r="G111" s="238"/>
      <c r="H111" s="294" t="str">
        <f>IF(G111="","",DATEDIF(G111,Dateneingabe_2!$D$4,"y"))</f>
        <v/>
      </c>
      <c r="I111" s="230" t="str">
        <f t="shared" si="45"/>
        <v/>
      </c>
      <c r="J111" s="231"/>
      <c r="K111" s="245"/>
      <c r="L111" s="245" t="str">
        <f t="shared" si="24"/>
        <v xml:space="preserve"> </v>
      </c>
      <c r="M111" s="3" t="str">
        <f t="shared" si="25"/>
        <v/>
      </c>
      <c r="N111" s="8" t="str">
        <f t="shared" si="26"/>
        <v/>
      </c>
      <c r="O111" s="8" t="str">
        <f t="shared" si="27"/>
        <v/>
      </c>
      <c r="P111" s="8" t="str">
        <f t="shared" si="28"/>
        <v/>
      </c>
      <c r="Q111" s="8" t="str">
        <f t="shared" si="29"/>
        <v/>
      </c>
      <c r="R111" s="8" t="str">
        <f t="shared" si="30"/>
        <v/>
      </c>
      <c r="S111" s="3"/>
      <c r="T111" s="3"/>
      <c r="U111" s="3"/>
      <c r="V111" s="3" t="str">
        <f t="shared" si="31"/>
        <v/>
      </c>
      <c r="W111" s="3" t="str">
        <f t="shared" si="32"/>
        <v/>
      </c>
      <c r="X111" t="str">
        <f t="shared" si="33"/>
        <v/>
      </c>
      <c r="Y111" t="str">
        <f t="shared" si="34"/>
        <v/>
      </c>
      <c r="Z111" t="str">
        <f t="shared" si="35"/>
        <v/>
      </c>
      <c r="AA111" t="str">
        <f t="shared" si="36"/>
        <v/>
      </c>
      <c r="AB111" t="str">
        <f t="shared" si="37"/>
        <v/>
      </c>
      <c r="AC111" t="str">
        <f t="shared" si="38"/>
        <v/>
      </c>
      <c r="AD111" t="str">
        <f t="shared" si="39"/>
        <v/>
      </c>
      <c r="AE111" t="str">
        <f t="shared" si="40"/>
        <v/>
      </c>
      <c r="AF111" t="str">
        <f t="shared" si="41"/>
        <v/>
      </c>
      <c r="AG111" t="str">
        <f t="shared" si="42"/>
        <v/>
      </c>
      <c r="AH111" t="str">
        <f t="shared" si="43"/>
        <v/>
      </c>
      <c r="AI111" t="str">
        <f>IF($I111="teilgenommen",MIN(J111,ROUNDDOWN(Dateneingabe_2!$D$7,0)),"")</f>
        <v/>
      </c>
      <c r="AJ111" t="str">
        <f t="shared" si="44"/>
        <v/>
      </c>
    </row>
    <row r="112" spans="1:36" hidden="1" x14ac:dyDescent="0.2">
      <c r="A112" s="237">
        <v>108</v>
      </c>
      <c r="B112" s="230"/>
      <c r="C112" s="230"/>
      <c r="D112" s="230"/>
      <c r="E112" s="233"/>
      <c r="F112" s="230" t="str">
        <f>IF(E112="","",VLOOKUP(E112,PLZ!$A$2:$B$2550,2,FALSE))</f>
        <v/>
      </c>
      <c r="G112" s="238"/>
      <c r="H112" s="294" t="str">
        <f>IF(G112="","",DATEDIF(G112,Dateneingabe_2!$D$4,"y"))</f>
        <v/>
      </c>
      <c r="I112" s="230" t="str">
        <f t="shared" si="45"/>
        <v/>
      </c>
      <c r="J112" s="231"/>
      <c r="K112" s="245"/>
      <c r="L112" s="245" t="str">
        <f t="shared" si="24"/>
        <v xml:space="preserve"> </v>
      </c>
      <c r="M112" s="3" t="str">
        <f t="shared" si="25"/>
        <v/>
      </c>
      <c r="N112" s="8" t="str">
        <f t="shared" si="26"/>
        <v/>
      </c>
      <c r="O112" s="8" t="str">
        <f t="shared" si="27"/>
        <v/>
      </c>
      <c r="P112" s="8" t="str">
        <f t="shared" si="28"/>
        <v/>
      </c>
      <c r="Q112" s="8" t="str">
        <f t="shared" si="29"/>
        <v/>
      </c>
      <c r="R112" s="8" t="str">
        <f t="shared" si="30"/>
        <v/>
      </c>
      <c r="S112" s="3"/>
      <c r="T112" s="3"/>
      <c r="U112" s="3"/>
      <c r="V112" s="3" t="str">
        <f t="shared" si="31"/>
        <v/>
      </c>
      <c r="W112" s="3" t="str">
        <f t="shared" si="32"/>
        <v/>
      </c>
      <c r="X112" t="str">
        <f t="shared" si="33"/>
        <v/>
      </c>
      <c r="Y112" t="str">
        <f t="shared" si="34"/>
        <v/>
      </c>
      <c r="Z112" t="str">
        <f t="shared" si="35"/>
        <v/>
      </c>
      <c r="AA112" t="str">
        <f t="shared" si="36"/>
        <v/>
      </c>
      <c r="AB112" t="str">
        <f t="shared" si="37"/>
        <v/>
      </c>
      <c r="AC112" t="str">
        <f t="shared" si="38"/>
        <v/>
      </c>
      <c r="AD112" t="str">
        <f t="shared" si="39"/>
        <v/>
      </c>
      <c r="AE112" t="str">
        <f t="shared" si="40"/>
        <v/>
      </c>
      <c r="AF112" t="str">
        <f t="shared" si="41"/>
        <v/>
      </c>
      <c r="AG112" t="str">
        <f t="shared" si="42"/>
        <v/>
      </c>
      <c r="AH112" t="str">
        <f t="shared" si="43"/>
        <v/>
      </c>
      <c r="AI112" t="str">
        <f>IF($I112="teilgenommen",MIN(J112,ROUNDDOWN(Dateneingabe_2!$D$7,0)),"")</f>
        <v/>
      </c>
      <c r="AJ112" t="str">
        <f t="shared" si="44"/>
        <v/>
      </c>
    </row>
    <row r="113" spans="1:36" hidden="1" x14ac:dyDescent="0.2">
      <c r="A113" s="237">
        <v>109</v>
      </c>
      <c r="B113" s="230"/>
      <c r="C113" s="230"/>
      <c r="D113" s="230"/>
      <c r="E113" s="233"/>
      <c r="F113" s="230" t="str">
        <f>IF(E113="","",VLOOKUP(E113,PLZ!$A$2:$B$2550,2,FALSE))</f>
        <v/>
      </c>
      <c r="G113" s="238"/>
      <c r="H113" s="294" t="str">
        <f>IF(G113="","",DATEDIF(G113,Dateneingabe_2!$D$4,"y"))</f>
        <v/>
      </c>
      <c r="I113" s="230" t="str">
        <f t="shared" si="45"/>
        <v/>
      </c>
      <c r="J113" s="231"/>
      <c r="K113" s="245"/>
      <c r="L113" s="245" t="str">
        <f t="shared" si="24"/>
        <v xml:space="preserve"> </v>
      </c>
      <c r="M113" s="3" t="str">
        <f t="shared" si="25"/>
        <v/>
      </c>
      <c r="N113" s="8" t="str">
        <f t="shared" si="26"/>
        <v/>
      </c>
      <c r="O113" s="8" t="str">
        <f t="shared" si="27"/>
        <v/>
      </c>
      <c r="P113" s="8" t="str">
        <f t="shared" si="28"/>
        <v/>
      </c>
      <c r="Q113" s="8" t="str">
        <f t="shared" si="29"/>
        <v/>
      </c>
      <c r="R113" s="8" t="str">
        <f t="shared" si="30"/>
        <v/>
      </c>
      <c r="S113" s="3"/>
      <c r="T113" s="3"/>
      <c r="U113" s="3"/>
      <c r="V113" s="3" t="str">
        <f t="shared" si="31"/>
        <v/>
      </c>
      <c r="W113" s="3" t="str">
        <f t="shared" si="32"/>
        <v/>
      </c>
      <c r="X113" t="str">
        <f t="shared" si="33"/>
        <v/>
      </c>
      <c r="Y113" t="str">
        <f t="shared" si="34"/>
        <v/>
      </c>
      <c r="Z113" t="str">
        <f t="shared" si="35"/>
        <v/>
      </c>
      <c r="AA113" t="str">
        <f t="shared" si="36"/>
        <v/>
      </c>
      <c r="AB113" t="str">
        <f t="shared" si="37"/>
        <v/>
      </c>
      <c r="AC113" t="str">
        <f t="shared" si="38"/>
        <v/>
      </c>
      <c r="AD113" t="str">
        <f t="shared" si="39"/>
        <v/>
      </c>
      <c r="AE113" t="str">
        <f t="shared" si="40"/>
        <v/>
      </c>
      <c r="AF113" t="str">
        <f t="shared" si="41"/>
        <v/>
      </c>
      <c r="AG113" t="str">
        <f t="shared" si="42"/>
        <v/>
      </c>
      <c r="AH113" t="str">
        <f t="shared" si="43"/>
        <v/>
      </c>
      <c r="AI113" t="str">
        <f>IF($I113="teilgenommen",MIN(J113,ROUNDDOWN(Dateneingabe_2!$D$7,0)),"")</f>
        <v/>
      </c>
      <c r="AJ113" t="str">
        <f t="shared" si="44"/>
        <v/>
      </c>
    </row>
    <row r="114" spans="1:36" hidden="1" x14ac:dyDescent="0.2">
      <c r="A114" s="237">
        <v>110</v>
      </c>
      <c r="B114" s="230"/>
      <c r="C114" s="230"/>
      <c r="D114" s="230"/>
      <c r="E114" s="233"/>
      <c r="F114" s="230" t="str">
        <f>IF(E114="","",VLOOKUP(E114,PLZ!$A$2:$B$2550,2,FALSE))</f>
        <v/>
      </c>
      <c r="G114" s="238"/>
      <c r="H114" s="294" t="str">
        <f>IF(G114="","",DATEDIF(G114,Dateneingabe_2!$D$4,"y"))</f>
        <v/>
      </c>
      <c r="I114" s="230" t="str">
        <f t="shared" si="45"/>
        <v/>
      </c>
      <c r="J114" s="231"/>
      <c r="K114" s="245"/>
      <c r="L114" s="245" t="str">
        <f t="shared" si="24"/>
        <v xml:space="preserve"> </v>
      </c>
      <c r="M114" s="3" t="str">
        <f t="shared" si="25"/>
        <v/>
      </c>
      <c r="N114" s="8" t="str">
        <f t="shared" si="26"/>
        <v/>
      </c>
      <c r="O114" s="8" t="str">
        <f t="shared" si="27"/>
        <v/>
      </c>
      <c r="P114" s="8" t="str">
        <f t="shared" si="28"/>
        <v/>
      </c>
      <c r="Q114" s="8" t="str">
        <f t="shared" si="29"/>
        <v/>
      </c>
      <c r="R114" s="8" t="str">
        <f t="shared" si="30"/>
        <v/>
      </c>
      <c r="S114" s="3"/>
      <c r="T114" s="3"/>
      <c r="U114" s="3"/>
      <c r="V114" s="3" t="str">
        <f t="shared" si="31"/>
        <v/>
      </c>
      <c r="W114" s="3" t="str">
        <f t="shared" si="32"/>
        <v/>
      </c>
      <c r="X114" t="str">
        <f t="shared" si="33"/>
        <v/>
      </c>
      <c r="Y114" t="str">
        <f t="shared" si="34"/>
        <v/>
      </c>
      <c r="Z114" t="str">
        <f t="shared" si="35"/>
        <v/>
      </c>
      <c r="AA114" t="str">
        <f t="shared" si="36"/>
        <v/>
      </c>
      <c r="AB114" t="str">
        <f t="shared" si="37"/>
        <v/>
      </c>
      <c r="AC114" t="str">
        <f t="shared" si="38"/>
        <v/>
      </c>
      <c r="AD114" t="str">
        <f t="shared" si="39"/>
        <v/>
      </c>
      <c r="AE114" t="str">
        <f t="shared" si="40"/>
        <v/>
      </c>
      <c r="AF114" t="str">
        <f t="shared" si="41"/>
        <v/>
      </c>
      <c r="AG114" t="str">
        <f t="shared" si="42"/>
        <v/>
      </c>
      <c r="AH114" t="str">
        <f t="shared" si="43"/>
        <v/>
      </c>
      <c r="AI114" t="str">
        <f>IF($I114="teilgenommen",MIN(J114,ROUNDDOWN(Dateneingabe_2!$D$7,0)),"")</f>
        <v/>
      </c>
      <c r="AJ114" t="str">
        <f t="shared" si="44"/>
        <v/>
      </c>
    </row>
    <row r="115" spans="1:36" hidden="1" x14ac:dyDescent="0.2">
      <c r="A115" s="237">
        <v>111</v>
      </c>
      <c r="B115" s="230"/>
      <c r="C115" s="230"/>
      <c r="D115" s="230"/>
      <c r="E115" s="233"/>
      <c r="F115" s="230" t="str">
        <f>IF(E115="","",VLOOKUP(E115,PLZ!$A$2:$B$2550,2,FALSE))</f>
        <v/>
      </c>
      <c r="G115" s="238"/>
      <c r="H115" s="294" t="str">
        <f>IF(G115="","",DATEDIF(G115,Dateneingabe_2!$D$4,"y"))</f>
        <v/>
      </c>
      <c r="I115" s="230" t="str">
        <f t="shared" si="45"/>
        <v/>
      </c>
      <c r="J115" s="231"/>
      <c r="K115" s="245"/>
      <c r="L115" s="245" t="str">
        <f t="shared" si="24"/>
        <v xml:space="preserve"> </v>
      </c>
      <c r="M115" s="3" t="str">
        <f t="shared" si="25"/>
        <v/>
      </c>
      <c r="N115" s="8" t="str">
        <f t="shared" si="26"/>
        <v/>
      </c>
      <c r="O115" s="8" t="str">
        <f t="shared" si="27"/>
        <v/>
      </c>
      <c r="P115" s="8" t="str">
        <f t="shared" si="28"/>
        <v/>
      </c>
      <c r="Q115" s="8" t="str">
        <f t="shared" si="29"/>
        <v/>
      </c>
      <c r="R115" s="8" t="str">
        <f t="shared" si="30"/>
        <v/>
      </c>
      <c r="S115" s="3"/>
      <c r="T115" s="3"/>
      <c r="U115" s="3"/>
      <c r="V115" s="3" t="str">
        <f t="shared" si="31"/>
        <v/>
      </c>
      <c r="W115" s="3" t="str">
        <f t="shared" si="32"/>
        <v/>
      </c>
      <c r="X115" t="str">
        <f t="shared" si="33"/>
        <v/>
      </c>
      <c r="Y115" t="str">
        <f t="shared" si="34"/>
        <v/>
      </c>
      <c r="Z115" t="str">
        <f t="shared" si="35"/>
        <v/>
      </c>
      <c r="AA115" t="str">
        <f t="shared" si="36"/>
        <v/>
      </c>
      <c r="AB115" t="str">
        <f t="shared" si="37"/>
        <v/>
      </c>
      <c r="AC115" t="str">
        <f t="shared" si="38"/>
        <v/>
      </c>
      <c r="AD115" t="str">
        <f t="shared" si="39"/>
        <v/>
      </c>
      <c r="AE115" t="str">
        <f t="shared" si="40"/>
        <v/>
      </c>
      <c r="AF115" t="str">
        <f t="shared" si="41"/>
        <v/>
      </c>
      <c r="AG115" t="str">
        <f t="shared" si="42"/>
        <v/>
      </c>
      <c r="AH115" t="str">
        <f t="shared" si="43"/>
        <v/>
      </c>
      <c r="AI115" t="str">
        <f>IF($I115="teilgenommen",MIN(J115,ROUNDDOWN(Dateneingabe_2!$D$7,0)),"")</f>
        <v/>
      </c>
      <c r="AJ115" t="str">
        <f t="shared" si="44"/>
        <v/>
      </c>
    </row>
    <row r="116" spans="1:36" hidden="1" x14ac:dyDescent="0.2">
      <c r="A116" s="237">
        <v>112</v>
      </c>
      <c r="B116" s="230"/>
      <c r="C116" s="230"/>
      <c r="D116" s="230"/>
      <c r="E116" s="233"/>
      <c r="F116" s="230" t="str">
        <f>IF(E116="","",VLOOKUP(E116,PLZ!$A$2:$B$2550,2,FALSE))</f>
        <v/>
      </c>
      <c r="G116" s="238"/>
      <c r="H116" s="294" t="str">
        <f>IF(G116="","",DATEDIF(G116,Dateneingabe_2!$D$4,"y"))</f>
        <v/>
      </c>
      <c r="I116" s="230" t="str">
        <f t="shared" si="45"/>
        <v/>
      </c>
      <c r="J116" s="231"/>
      <c r="K116" s="245"/>
      <c r="L116" s="245" t="str">
        <f t="shared" si="24"/>
        <v xml:space="preserve"> </v>
      </c>
      <c r="M116" s="3" t="str">
        <f t="shared" si="25"/>
        <v/>
      </c>
      <c r="N116" s="8" t="str">
        <f t="shared" si="26"/>
        <v/>
      </c>
      <c r="O116" s="8" t="str">
        <f t="shared" si="27"/>
        <v/>
      </c>
      <c r="P116" s="8" t="str">
        <f t="shared" si="28"/>
        <v/>
      </c>
      <c r="Q116" s="8" t="str">
        <f t="shared" si="29"/>
        <v/>
      </c>
      <c r="R116" s="8" t="str">
        <f t="shared" si="30"/>
        <v/>
      </c>
      <c r="S116" s="3"/>
      <c r="T116" s="3"/>
      <c r="U116" s="3"/>
      <c r="V116" s="3" t="str">
        <f t="shared" si="31"/>
        <v/>
      </c>
      <c r="W116" s="3" t="str">
        <f t="shared" si="32"/>
        <v/>
      </c>
      <c r="X116" t="str">
        <f t="shared" si="33"/>
        <v/>
      </c>
      <c r="Y116" t="str">
        <f t="shared" si="34"/>
        <v/>
      </c>
      <c r="Z116" t="str">
        <f t="shared" si="35"/>
        <v/>
      </c>
      <c r="AA116" t="str">
        <f t="shared" si="36"/>
        <v/>
      </c>
      <c r="AB116" t="str">
        <f t="shared" si="37"/>
        <v/>
      </c>
      <c r="AC116" t="str">
        <f t="shared" si="38"/>
        <v/>
      </c>
      <c r="AD116" t="str">
        <f t="shared" si="39"/>
        <v/>
      </c>
      <c r="AE116" t="str">
        <f t="shared" si="40"/>
        <v/>
      </c>
      <c r="AF116" t="str">
        <f t="shared" si="41"/>
        <v/>
      </c>
      <c r="AG116" t="str">
        <f t="shared" si="42"/>
        <v/>
      </c>
      <c r="AH116" t="str">
        <f t="shared" si="43"/>
        <v/>
      </c>
      <c r="AI116" t="str">
        <f>IF($I116="teilgenommen",MIN(J116,ROUNDDOWN(Dateneingabe_2!$D$7,0)),"")</f>
        <v/>
      </c>
      <c r="AJ116" t="str">
        <f t="shared" si="44"/>
        <v/>
      </c>
    </row>
    <row r="117" spans="1:36" hidden="1" x14ac:dyDescent="0.2">
      <c r="A117" s="237">
        <v>113</v>
      </c>
      <c r="B117" s="230"/>
      <c r="C117" s="230"/>
      <c r="D117" s="230"/>
      <c r="E117" s="233"/>
      <c r="F117" s="230" t="str">
        <f>IF(E117="","",VLOOKUP(E117,PLZ!$A$2:$B$2550,2,FALSE))</f>
        <v/>
      </c>
      <c r="G117" s="238"/>
      <c r="H117" s="294" t="str">
        <f>IF(G117="","",DATEDIF(G117,Dateneingabe_2!$D$4,"y"))</f>
        <v/>
      </c>
      <c r="I117" s="230" t="str">
        <f t="shared" si="45"/>
        <v/>
      </c>
      <c r="J117" s="231"/>
      <c r="K117" s="245"/>
      <c r="L117" s="245" t="str">
        <f t="shared" si="24"/>
        <v xml:space="preserve"> </v>
      </c>
      <c r="M117" s="3" t="str">
        <f t="shared" si="25"/>
        <v/>
      </c>
      <c r="N117" s="8" t="str">
        <f t="shared" si="26"/>
        <v/>
      </c>
      <c r="O117" s="8" t="str">
        <f t="shared" si="27"/>
        <v/>
      </c>
      <c r="P117" s="8" t="str">
        <f t="shared" si="28"/>
        <v/>
      </c>
      <c r="Q117" s="8" t="str">
        <f t="shared" si="29"/>
        <v/>
      </c>
      <c r="R117" s="8" t="str">
        <f t="shared" si="30"/>
        <v/>
      </c>
      <c r="S117" s="3"/>
      <c r="T117" s="3"/>
      <c r="U117" s="3"/>
      <c r="V117" s="3" t="str">
        <f t="shared" si="31"/>
        <v/>
      </c>
      <c r="W117" s="3" t="str">
        <f t="shared" si="32"/>
        <v/>
      </c>
      <c r="X117" t="str">
        <f t="shared" si="33"/>
        <v/>
      </c>
      <c r="Y117" t="str">
        <f t="shared" si="34"/>
        <v/>
      </c>
      <c r="Z117" t="str">
        <f t="shared" si="35"/>
        <v/>
      </c>
      <c r="AA117" t="str">
        <f t="shared" si="36"/>
        <v/>
      </c>
      <c r="AB117" t="str">
        <f t="shared" si="37"/>
        <v/>
      </c>
      <c r="AC117" t="str">
        <f t="shared" si="38"/>
        <v/>
      </c>
      <c r="AD117" t="str">
        <f t="shared" si="39"/>
        <v/>
      </c>
      <c r="AE117" t="str">
        <f t="shared" si="40"/>
        <v/>
      </c>
      <c r="AF117" t="str">
        <f t="shared" si="41"/>
        <v/>
      </c>
      <c r="AG117" t="str">
        <f t="shared" si="42"/>
        <v/>
      </c>
      <c r="AH117" t="str">
        <f t="shared" si="43"/>
        <v/>
      </c>
      <c r="AI117" t="str">
        <f>IF($I117="teilgenommen",MIN(J117,ROUNDDOWN(Dateneingabe_2!$D$7,0)),"")</f>
        <v/>
      </c>
      <c r="AJ117" t="str">
        <f t="shared" si="44"/>
        <v/>
      </c>
    </row>
    <row r="118" spans="1:36" hidden="1" x14ac:dyDescent="0.2">
      <c r="A118" s="237">
        <v>114</v>
      </c>
      <c r="B118" s="232"/>
      <c r="C118" s="230"/>
      <c r="D118" s="230"/>
      <c r="E118" s="233"/>
      <c r="F118" s="230" t="str">
        <f>IF(E118="","",VLOOKUP(E118,PLZ!$A$2:$B$2550,2,FALSE))</f>
        <v/>
      </c>
      <c r="G118" s="238"/>
      <c r="H118" s="294" t="str">
        <f>IF(G118="","",DATEDIF(G118,Dateneingabe_2!$D$4,"y"))</f>
        <v/>
      </c>
      <c r="I118" s="230" t="str">
        <f t="shared" si="45"/>
        <v/>
      </c>
      <c r="J118" s="231"/>
      <c r="K118" s="245"/>
      <c r="L118" s="245" t="str">
        <f t="shared" si="24"/>
        <v xml:space="preserve"> </v>
      </c>
      <c r="M118" s="3" t="str">
        <f t="shared" si="25"/>
        <v/>
      </c>
      <c r="N118" s="8" t="str">
        <f t="shared" si="26"/>
        <v/>
      </c>
      <c r="O118" s="8" t="str">
        <f t="shared" si="27"/>
        <v/>
      </c>
      <c r="P118" s="8" t="str">
        <f t="shared" si="28"/>
        <v/>
      </c>
      <c r="Q118" s="8" t="str">
        <f t="shared" si="29"/>
        <v/>
      </c>
      <c r="R118" s="8" t="str">
        <f t="shared" si="30"/>
        <v/>
      </c>
      <c r="S118" s="3"/>
      <c r="T118" s="3"/>
      <c r="U118" s="3"/>
      <c r="V118" s="3" t="str">
        <f t="shared" si="31"/>
        <v/>
      </c>
      <c r="W118" s="3" t="str">
        <f t="shared" si="32"/>
        <v/>
      </c>
      <c r="X118" t="str">
        <f t="shared" si="33"/>
        <v/>
      </c>
      <c r="Y118" t="str">
        <f t="shared" si="34"/>
        <v/>
      </c>
      <c r="Z118" t="str">
        <f t="shared" si="35"/>
        <v/>
      </c>
      <c r="AA118" t="str">
        <f t="shared" si="36"/>
        <v/>
      </c>
      <c r="AB118" t="str">
        <f t="shared" si="37"/>
        <v/>
      </c>
      <c r="AC118" t="str">
        <f t="shared" si="38"/>
        <v/>
      </c>
      <c r="AD118" t="str">
        <f t="shared" si="39"/>
        <v/>
      </c>
      <c r="AE118" t="str">
        <f t="shared" si="40"/>
        <v/>
      </c>
      <c r="AF118" t="str">
        <f t="shared" si="41"/>
        <v/>
      </c>
      <c r="AG118" t="str">
        <f t="shared" si="42"/>
        <v/>
      </c>
      <c r="AH118" t="str">
        <f t="shared" si="43"/>
        <v/>
      </c>
      <c r="AI118" t="str">
        <f>IF($I118="teilgenommen",MIN(J118,ROUNDDOWN(Dateneingabe_2!$D$7,0)),"")</f>
        <v/>
      </c>
      <c r="AJ118" t="str">
        <f t="shared" si="44"/>
        <v/>
      </c>
    </row>
    <row r="119" spans="1:36" hidden="1" x14ac:dyDescent="0.2">
      <c r="A119" s="237">
        <v>115</v>
      </c>
      <c r="B119" s="230"/>
      <c r="C119" s="230"/>
      <c r="D119" s="230"/>
      <c r="E119" s="233"/>
      <c r="F119" s="230" t="str">
        <f>IF(E119="","",VLOOKUP(E119,PLZ!$A$2:$B$2550,2,FALSE))</f>
        <v/>
      </c>
      <c r="G119" s="238"/>
      <c r="H119" s="294" t="str">
        <f>IF(G119="","",DATEDIF(G119,Dateneingabe_2!$D$4,"y"))</f>
        <v/>
      </c>
      <c r="I119" s="230" t="str">
        <f t="shared" si="45"/>
        <v/>
      </c>
      <c r="J119" s="231"/>
      <c r="K119" s="245"/>
      <c r="L119" s="245" t="str">
        <f t="shared" si="24"/>
        <v xml:space="preserve"> </v>
      </c>
      <c r="M119" s="3" t="str">
        <f t="shared" si="25"/>
        <v/>
      </c>
      <c r="N119" s="8" t="str">
        <f t="shared" si="26"/>
        <v/>
      </c>
      <c r="O119" s="8" t="str">
        <f t="shared" si="27"/>
        <v/>
      </c>
      <c r="P119" s="8" t="str">
        <f t="shared" si="28"/>
        <v/>
      </c>
      <c r="Q119" s="8" t="str">
        <f t="shared" si="29"/>
        <v/>
      </c>
      <c r="R119" s="8" t="str">
        <f t="shared" si="30"/>
        <v/>
      </c>
      <c r="S119" s="3"/>
      <c r="T119" s="3"/>
      <c r="U119" s="3"/>
      <c r="V119" s="3" t="str">
        <f t="shared" si="31"/>
        <v/>
      </c>
      <c r="W119" s="3" t="str">
        <f t="shared" si="32"/>
        <v/>
      </c>
      <c r="X119" t="str">
        <f t="shared" si="33"/>
        <v/>
      </c>
      <c r="Y119" t="str">
        <f t="shared" si="34"/>
        <v/>
      </c>
      <c r="Z119" t="str">
        <f t="shared" si="35"/>
        <v/>
      </c>
      <c r="AA119" t="str">
        <f t="shared" si="36"/>
        <v/>
      </c>
      <c r="AB119" t="str">
        <f t="shared" si="37"/>
        <v/>
      </c>
      <c r="AC119" t="str">
        <f t="shared" si="38"/>
        <v/>
      </c>
      <c r="AD119" t="str">
        <f t="shared" si="39"/>
        <v/>
      </c>
      <c r="AE119" t="str">
        <f t="shared" si="40"/>
        <v/>
      </c>
      <c r="AF119" t="str">
        <f t="shared" si="41"/>
        <v/>
      </c>
      <c r="AG119" t="str">
        <f t="shared" si="42"/>
        <v/>
      </c>
      <c r="AH119" t="str">
        <f t="shared" si="43"/>
        <v/>
      </c>
      <c r="AI119" t="str">
        <f>IF($I119="teilgenommen",MIN(J119,ROUNDDOWN(Dateneingabe_2!$D$7,0)),"")</f>
        <v/>
      </c>
      <c r="AJ119" t="str">
        <f t="shared" si="44"/>
        <v/>
      </c>
    </row>
    <row r="120" spans="1:36" hidden="1" x14ac:dyDescent="0.2">
      <c r="A120" s="237">
        <v>116</v>
      </c>
      <c r="B120" s="230"/>
      <c r="C120" s="230"/>
      <c r="D120" s="230"/>
      <c r="E120" s="233"/>
      <c r="F120" s="230" t="str">
        <f>IF(E120="","",VLOOKUP(E120,PLZ!$A$2:$B$2550,2,FALSE))</f>
        <v/>
      </c>
      <c r="G120" s="238"/>
      <c r="H120" s="294" t="str">
        <f>IF(G120="","",DATEDIF(G120,Dateneingabe_2!$D$4,"y"))</f>
        <v/>
      </c>
      <c r="I120" s="230" t="str">
        <f t="shared" si="45"/>
        <v/>
      </c>
      <c r="J120" s="231"/>
      <c r="K120" s="245"/>
      <c r="L120" s="245" t="str">
        <f t="shared" si="24"/>
        <v xml:space="preserve"> </v>
      </c>
      <c r="M120" s="3" t="str">
        <f t="shared" si="25"/>
        <v/>
      </c>
      <c r="N120" s="8" t="str">
        <f t="shared" si="26"/>
        <v/>
      </c>
      <c r="O120" s="8" t="str">
        <f t="shared" si="27"/>
        <v/>
      </c>
      <c r="P120" s="8" t="str">
        <f t="shared" si="28"/>
        <v/>
      </c>
      <c r="Q120" s="8" t="str">
        <f t="shared" si="29"/>
        <v/>
      </c>
      <c r="R120" s="8" t="str">
        <f t="shared" si="30"/>
        <v/>
      </c>
      <c r="S120" s="3"/>
      <c r="T120" s="3"/>
      <c r="U120" s="3"/>
      <c r="V120" s="3" t="str">
        <f t="shared" si="31"/>
        <v/>
      </c>
      <c r="W120" s="3" t="str">
        <f t="shared" si="32"/>
        <v/>
      </c>
      <c r="X120" t="str">
        <f t="shared" si="33"/>
        <v/>
      </c>
      <c r="Y120" t="str">
        <f t="shared" si="34"/>
        <v/>
      </c>
      <c r="Z120" t="str">
        <f t="shared" si="35"/>
        <v/>
      </c>
      <c r="AA120" t="str">
        <f t="shared" si="36"/>
        <v/>
      </c>
      <c r="AB120" t="str">
        <f t="shared" si="37"/>
        <v/>
      </c>
      <c r="AC120" t="str">
        <f t="shared" si="38"/>
        <v/>
      </c>
      <c r="AD120" t="str">
        <f t="shared" si="39"/>
        <v/>
      </c>
      <c r="AE120" t="str">
        <f t="shared" si="40"/>
        <v/>
      </c>
      <c r="AF120" t="str">
        <f t="shared" si="41"/>
        <v/>
      </c>
      <c r="AG120" t="str">
        <f t="shared" si="42"/>
        <v/>
      </c>
      <c r="AH120" t="str">
        <f t="shared" si="43"/>
        <v/>
      </c>
      <c r="AI120" t="str">
        <f>IF($I120="teilgenommen",MIN(J120,ROUNDDOWN(Dateneingabe_2!$D$7,0)),"")</f>
        <v/>
      </c>
      <c r="AJ120" t="str">
        <f t="shared" si="44"/>
        <v/>
      </c>
    </row>
    <row r="121" spans="1:36" hidden="1" x14ac:dyDescent="0.2">
      <c r="A121" s="237">
        <v>117</v>
      </c>
      <c r="B121" s="230"/>
      <c r="C121" s="230"/>
      <c r="D121" s="230"/>
      <c r="E121" s="233"/>
      <c r="F121" s="230" t="str">
        <f>IF(E121="","",VLOOKUP(E121,PLZ!$A$2:$B$2550,2,FALSE))</f>
        <v/>
      </c>
      <c r="G121" s="238"/>
      <c r="H121" s="294" t="str">
        <f>IF(G121="","",DATEDIF(G121,Dateneingabe_2!$D$4,"y"))</f>
        <v/>
      </c>
      <c r="I121" s="230" t="str">
        <f t="shared" si="45"/>
        <v/>
      </c>
      <c r="J121" s="231"/>
      <c r="K121" s="245"/>
      <c r="L121" s="245" t="str">
        <f t="shared" si="24"/>
        <v xml:space="preserve"> </v>
      </c>
      <c r="M121" s="3" t="str">
        <f t="shared" si="25"/>
        <v/>
      </c>
      <c r="N121" s="8" t="str">
        <f t="shared" si="26"/>
        <v/>
      </c>
      <c r="O121" s="8" t="str">
        <f t="shared" si="27"/>
        <v/>
      </c>
      <c r="P121" s="8" t="str">
        <f t="shared" si="28"/>
        <v/>
      </c>
      <c r="Q121" s="8" t="str">
        <f t="shared" si="29"/>
        <v/>
      </c>
      <c r="R121" s="8" t="str">
        <f t="shared" si="30"/>
        <v/>
      </c>
      <c r="S121" s="3"/>
      <c r="T121" s="3"/>
      <c r="U121" s="3"/>
      <c r="V121" s="3" t="str">
        <f t="shared" si="31"/>
        <v/>
      </c>
      <c r="W121" s="3" t="str">
        <f t="shared" si="32"/>
        <v/>
      </c>
      <c r="X121" t="str">
        <f t="shared" si="33"/>
        <v/>
      </c>
      <c r="Y121" t="str">
        <f t="shared" si="34"/>
        <v/>
      </c>
      <c r="Z121" t="str">
        <f t="shared" si="35"/>
        <v/>
      </c>
      <c r="AA121" t="str">
        <f t="shared" si="36"/>
        <v/>
      </c>
      <c r="AB121" t="str">
        <f t="shared" si="37"/>
        <v/>
      </c>
      <c r="AC121" t="str">
        <f t="shared" si="38"/>
        <v/>
      </c>
      <c r="AD121" t="str">
        <f t="shared" si="39"/>
        <v/>
      </c>
      <c r="AE121" t="str">
        <f t="shared" si="40"/>
        <v/>
      </c>
      <c r="AF121" t="str">
        <f t="shared" si="41"/>
        <v/>
      </c>
      <c r="AG121" t="str">
        <f t="shared" si="42"/>
        <v/>
      </c>
      <c r="AH121" t="str">
        <f t="shared" si="43"/>
        <v/>
      </c>
      <c r="AI121" t="str">
        <f>IF($I121="teilgenommen",MIN(J121,ROUNDDOWN(Dateneingabe_2!$D$7,0)),"")</f>
        <v/>
      </c>
      <c r="AJ121" t="str">
        <f t="shared" si="44"/>
        <v/>
      </c>
    </row>
    <row r="122" spans="1:36" hidden="1" x14ac:dyDescent="0.2">
      <c r="A122" s="237">
        <v>118</v>
      </c>
      <c r="B122" s="230"/>
      <c r="C122" s="230"/>
      <c r="D122" s="230"/>
      <c r="E122" s="233"/>
      <c r="F122" s="230" t="str">
        <f>IF(E122="","",VLOOKUP(E122,PLZ!$A$2:$B$2550,2,FALSE))</f>
        <v/>
      </c>
      <c r="G122" s="238"/>
      <c r="H122" s="294" t="str">
        <f>IF(G122="","",DATEDIF(G122,Dateneingabe_2!$D$4,"y"))</f>
        <v/>
      </c>
      <c r="I122" s="230" t="str">
        <f t="shared" si="45"/>
        <v/>
      </c>
      <c r="J122" s="231"/>
      <c r="K122" s="245"/>
      <c r="L122" s="245" t="str">
        <f t="shared" si="24"/>
        <v xml:space="preserve"> </v>
      </c>
      <c r="M122" s="3" t="str">
        <f t="shared" si="25"/>
        <v/>
      </c>
      <c r="N122" s="8" t="str">
        <f t="shared" si="26"/>
        <v/>
      </c>
      <c r="O122" s="8" t="str">
        <f t="shared" si="27"/>
        <v/>
      </c>
      <c r="P122" s="8" t="str">
        <f t="shared" si="28"/>
        <v/>
      </c>
      <c r="Q122" s="8" t="str">
        <f t="shared" si="29"/>
        <v/>
      </c>
      <c r="R122" s="8" t="str">
        <f t="shared" si="30"/>
        <v/>
      </c>
      <c r="S122" s="3"/>
      <c r="T122" s="3"/>
      <c r="U122" s="3"/>
      <c r="V122" s="3" t="str">
        <f t="shared" si="31"/>
        <v/>
      </c>
      <c r="W122" s="3" t="str">
        <f t="shared" si="32"/>
        <v/>
      </c>
      <c r="X122" t="str">
        <f t="shared" si="33"/>
        <v/>
      </c>
      <c r="Y122" t="str">
        <f t="shared" si="34"/>
        <v/>
      </c>
      <c r="Z122" t="str">
        <f t="shared" si="35"/>
        <v/>
      </c>
      <c r="AA122" t="str">
        <f t="shared" si="36"/>
        <v/>
      </c>
      <c r="AB122" t="str">
        <f t="shared" si="37"/>
        <v/>
      </c>
      <c r="AC122" t="str">
        <f t="shared" si="38"/>
        <v/>
      </c>
      <c r="AD122" t="str">
        <f t="shared" si="39"/>
        <v/>
      </c>
      <c r="AE122" t="str">
        <f t="shared" si="40"/>
        <v/>
      </c>
      <c r="AF122" t="str">
        <f t="shared" si="41"/>
        <v/>
      </c>
      <c r="AG122" t="str">
        <f t="shared" si="42"/>
        <v/>
      </c>
      <c r="AH122" t="str">
        <f t="shared" si="43"/>
        <v/>
      </c>
      <c r="AI122" t="str">
        <f>IF($I122="teilgenommen",MIN(J122,ROUNDDOWN(Dateneingabe_2!$D$7,0)),"")</f>
        <v/>
      </c>
      <c r="AJ122" t="str">
        <f t="shared" si="44"/>
        <v/>
      </c>
    </row>
    <row r="123" spans="1:36" hidden="1" x14ac:dyDescent="0.2">
      <c r="A123" s="237">
        <v>119</v>
      </c>
      <c r="B123" s="230"/>
      <c r="C123" s="230"/>
      <c r="D123" s="230"/>
      <c r="E123" s="233"/>
      <c r="F123" s="230" t="str">
        <f>IF(E123="","",VLOOKUP(E123,PLZ!$A$2:$B$2550,2,FALSE))</f>
        <v/>
      </c>
      <c r="G123" s="238"/>
      <c r="H123" s="294" t="str">
        <f>IF(G123="","",DATEDIF(G123,Dateneingabe_2!$D$4,"y"))</f>
        <v/>
      </c>
      <c r="I123" s="230" t="str">
        <f t="shared" si="45"/>
        <v/>
      </c>
      <c r="J123" s="231"/>
      <c r="K123" s="245"/>
      <c r="L123" s="245" t="str">
        <f t="shared" si="24"/>
        <v xml:space="preserve"> </v>
      </c>
      <c r="M123" s="3" t="str">
        <f t="shared" si="25"/>
        <v/>
      </c>
      <c r="N123" s="8" t="str">
        <f t="shared" si="26"/>
        <v/>
      </c>
      <c r="O123" s="8" t="str">
        <f t="shared" si="27"/>
        <v/>
      </c>
      <c r="P123" s="8" t="str">
        <f t="shared" si="28"/>
        <v/>
      </c>
      <c r="Q123" s="8" t="str">
        <f t="shared" si="29"/>
        <v/>
      </c>
      <c r="R123" s="8" t="str">
        <f t="shared" si="30"/>
        <v/>
      </c>
      <c r="S123" s="3"/>
      <c r="T123" s="3"/>
      <c r="U123" s="3"/>
      <c r="V123" s="3" t="str">
        <f t="shared" si="31"/>
        <v/>
      </c>
      <c r="W123" s="3" t="str">
        <f t="shared" si="32"/>
        <v/>
      </c>
      <c r="X123" t="str">
        <f t="shared" si="33"/>
        <v/>
      </c>
      <c r="Y123" t="str">
        <f t="shared" si="34"/>
        <v/>
      </c>
      <c r="Z123" t="str">
        <f t="shared" si="35"/>
        <v/>
      </c>
      <c r="AA123" t="str">
        <f t="shared" si="36"/>
        <v/>
      </c>
      <c r="AB123" t="str">
        <f t="shared" si="37"/>
        <v/>
      </c>
      <c r="AC123" t="str">
        <f t="shared" si="38"/>
        <v/>
      </c>
      <c r="AD123" t="str">
        <f t="shared" si="39"/>
        <v/>
      </c>
      <c r="AE123" t="str">
        <f t="shared" si="40"/>
        <v/>
      </c>
      <c r="AF123" t="str">
        <f t="shared" si="41"/>
        <v/>
      </c>
      <c r="AG123" t="str">
        <f t="shared" si="42"/>
        <v/>
      </c>
      <c r="AH123" t="str">
        <f t="shared" si="43"/>
        <v/>
      </c>
      <c r="AI123" t="str">
        <f>IF($I123="teilgenommen",MIN(J123,ROUNDDOWN(Dateneingabe_2!$D$7,0)),"")</f>
        <v/>
      </c>
      <c r="AJ123" t="str">
        <f t="shared" si="44"/>
        <v/>
      </c>
    </row>
    <row r="124" spans="1:36" hidden="1" x14ac:dyDescent="0.2">
      <c r="A124" s="237">
        <v>120</v>
      </c>
      <c r="B124" s="230"/>
      <c r="C124" s="230"/>
      <c r="D124" s="230"/>
      <c r="E124" s="233"/>
      <c r="F124" s="230" t="str">
        <f>IF(E124="","",VLOOKUP(E124,PLZ!$A$2:$B$2550,2,FALSE))</f>
        <v/>
      </c>
      <c r="G124" s="238"/>
      <c r="H124" s="294" t="str">
        <f>IF(G124="","",DATEDIF(G124,Dateneingabe_2!$D$4,"y"))</f>
        <v/>
      </c>
      <c r="I124" s="230" t="str">
        <f t="shared" si="45"/>
        <v/>
      </c>
      <c r="J124" s="231"/>
      <c r="K124" s="245"/>
      <c r="L124" s="245" t="str">
        <f t="shared" si="24"/>
        <v xml:space="preserve"> </v>
      </c>
      <c r="M124" s="3" t="str">
        <f t="shared" si="25"/>
        <v/>
      </c>
      <c r="N124" s="8" t="str">
        <f t="shared" si="26"/>
        <v/>
      </c>
      <c r="O124" s="8" t="str">
        <f t="shared" si="27"/>
        <v/>
      </c>
      <c r="P124" s="8" t="str">
        <f t="shared" si="28"/>
        <v/>
      </c>
      <c r="Q124" s="8" t="str">
        <f t="shared" si="29"/>
        <v/>
      </c>
      <c r="R124" s="8" t="str">
        <f t="shared" si="30"/>
        <v/>
      </c>
      <c r="S124" s="3"/>
      <c r="T124" s="3"/>
      <c r="U124" s="3"/>
      <c r="V124" s="3" t="str">
        <f t="shared" si="31"/>
        <v/>
      </c>
      <c r="W124" s="3" t="str">
        <f t="shared" si="32"/>
        <v/>
      </c>
      <c r="X124" t="str">
        <f t="shared" si="33"/>
        <v/>
      </c>
      <c r="Y124" t="str">
        <f t="shared" si="34"/>
        <v/>
      </c>
      <c r="Z124" t="str">
        <f t="shared" si="35"/>
        <v/>
      </c>
      <c r="AA124" t="str">
        <f t="shared" si="36"/>
        <v/>
      </c>
      <c r="AB124" t="str">
        <f t="shared" si="37"/>
        <v/>
      </c>
      <c r="AC124" t="str">
        <f t="shared" si="38"/>
        <v/>
      </c>
      <c r="AD124" t="str">
        <f t="shared" si="39"/>
        <v/>
      </c>
      <c r="AE124" t="str">
        <f t="shared" si="40"/>
        <v/>
      </c>
      <c r="AF124" t="str">
        <f t="shared" si="41"/>
        <v/>
      </c>
      <c r="AG124" t="str">
        <f t="shared" si="42"/>
        <v/>
      </c>
      <c r="AH124" t="str">
        <f t="shared" si="43"/>
        <v/>
      </c>
      <c r="AI124" t="str">
        <f>IF($I124="teilgenommen",MIN(J124,ROUNDDOWN(Dateneingabe_2!$D$7,0)),"")</f>
        <v/>
      </c>
      <c r="AJ124" t="str">
        <f t="shared" si="44"/>
        <v/>
      </c>
    </row>
    <row r="125" spans="1:36" hidden="1" x14ac:dyDescent="0.2">
      <c r="A125" s="237">
        <v>121</v>
      </c>
      <c r="B125" s="230"/>
      <c r="C125" s="230"/>
      <c r="D125" s="230"/>
      <c r="E125" s="233"/>
      <c r="F125" s="230" t="str">
        <f>IF(E125="","",VLOOKUP(E125,PLZ!$A$2:$B$2550,2,FALSE))</f>
        <v/>
      </c>
      <c r="G125" s="238"/>
      <c r="H125" s="294" t="str">
        <f>IF(G125="","",DATEDIF(G125,Dateneingabe_2!$D$4,"y"))</f>
        <v/>
      </c>
      <c r="I125" s="230" t="str">
        <f t="shared" si="45"/>
        <v/>
      </c>
      <c r="J125" s="231"/>
      <c r="K125" s="245"/>
      <c r="L125" s="245" t="str">
        <f t="shared" si="24"/>
        <v xml:space="preserve"> </v>
      </c>
      <c r="M125" s="3" t="str">
        <f t="shared" si="25"/>
        <v/>
      </c>
      <c r="N125" s="8" t="str">
        <f t="shared" si="26"/>
        <v/>
      </c>
      <c r="O125" s="8" t="str">
        <f t="shared" si="27"/>
        <v/>
      </c>
      <c r="P125" s="8" t="str">
        <f t="shared" si="28"/>
        <v/>
      </c>
      <c r="Q125" s="8" t="str">
        <f t="shared" si="29"/>
        <v/>
      </c>
      <c r="R125" s="8" t="str">
        <f t="shared" si="30"/>
        <v/>
      </c>
      <c r="S125" s="3"/>
      <c r="T125" s="3"/>
      <c r="U125" s="3"/>
      <c r="V125" s="3" t="str">
        <f t="shared" si="31"/>
        <v/>
      </c>
      <c r="W125" s="3" t="str">
        <f t="shared" si="32"/>
        <v/>
      </c>
      <c r="X125" t="str">
        <f t="shared" si="33"/>
        <v/>
      </c>
      <c r="Y125" t="str">
        <f t="shared" si="34"/>
        <v/>
      </c>
      <c r="Z125" t="str">
        <f t="shared" si="35"/>
        <v/>
      </c>
      <c r="AA125" t="str">
        <f t="shared" si="36"/>
        <v/>
      </c>
      <c r="AB125" t="str">
        <f t="shared" si="37"/>
        <v/>
      </c>
      <c r="AC125" t="str">
        <f t="shared" si="38"/>
        <v/>
      </c>
      <c r="AD125" t="str">
        <f t="shared" si="39"/>
        <v/>
      </c>
      <c r="AE125" t="str">
        <f t="shared" si="40"/>
        <v/>
      </c>
      <c r="AF125" t="str">
        <f t="shared" si="41"/>
        <v/>
      </c>
      <c r="AG125" t="str">
        <f t="shared" si="42"/>
        <v/>
      </c>
      <c r="AH125" t="str">
        <f t="shared" si="43"/>
        <v/>
      </c>
      <c r="AI125" t="str">
        <f>IF($I125="teilgenommen",MIN(J125,ROUNDDOWN(Dateneingabe_2!$D$7,0)),"")</f>
        <v/>
      </c>
      <c r="AJ125" t="str">
        <f t="shared" si="44"/>
        <v/>
      </c>
    </row>
    <row r="126" spans="1:36" hidden="1" x14ac:dyDescent="0.2">
      <c r="A126" s="237">
        <v>122</v>
      </c>
      <c r="B126" s="230"/>
      <c r="C126" s="230"/>
      <c r="D126" s="230"/>
      <c r="E126" s="233"/>
      <c r="F126" s="230" t="str">
        <f>IF(E126="","",VLOOKUP(E126,PLZ!$A$2:$B$2550,2,FALSE))</f>
        <v/>
      </c>
      <c r="G126" s="238"/>
      <c r="H126" s="294" t="str">
        <f>IF(G126="","",DATEDIF(G126,Dateneingabe_2!$D$4,"y"))</f>
        <v/>
      </c>
      <c r="I126" s="230" t="str">
        <f t="shared" si="45"/>
        <v/>
      </c>
      <c r="J126" s="231"/>
      <c r="K126" s="245"/>
      <c r="L126" s="245" t="str">
        <f t="shared" si="24"/>
        <v xml:space="preserve"> </v>
      </c>
      <c r="M126" s="3" t="str">
        <f t="shared" si="25"/>
        <v/>
      </c>
      <c r="N126" s="8" t="str">
        <f t="shared" si="26"/>
        <v/>
      </c>
      <c r="O126" s="8" t="str">
        <f t="shared" si="27"/>
        <v/>
      </c>
      <c r="P126" s="8" t="str">
        <f t="shared" si="28"/>
        <v/>
      </c>
      <c r="Q126" s="8" t="str">
        <f t="shared" si="29"/>
        <v/>
      </c>
      <c r="R126" s="8" t="str">
        <f t="shared" si="30"/>
        <v/>
      </c>
      <c r="S126" s="3"/>
      <c r="T126" s="3"/>
      <c r="U126" s="3"/>
      <c r="V126" s="3" t="str">
        <f t="shared" si="31"/>
        <v/>
      </c>
      <c r="W126" s="3" t="str">
        <f t="shared" si="32"/>
        <v/>
      </c>
      <c r="X126" t="str">
        <f t="shared" si="33"/>
        <v/>
      </c>
      <c r="Y126" t="str">
        <f t="shared" si="34"/>
        <v/>
      </c>
      <c r="Z126" t="str">
        <f t="shared" si="35"/>
        <v/>
      </c>
      <c r="AA126" t="str">
        <f t="shared" si="36"/>
        <v/>
      </c>
      <c r="AB126" t="str">
        <f t="shared" si="37"/>
        <v/>
      </c>
      <c r="AC126" t="str">
        <f t="shared" si="38"/>
        <v/>
      </c>
      <c r="AD126" t="str">
        <f t="shared" si="39"/>
        <v/>
      </c>
      <c r="AE126" t="str">
        <f t="shared" si="40"/>
        <v/>
      </c>
      <c r="AF126" t="str">
        <f t="shared" si="41"/>
        <v/>
      </c>
      <c r="AG126" t="str">
        <f t="shared" si="42"/>
        <v/>
      </c>
      <c r="AH126" t="str">
        <f t="shared" si="43"/>
        <v/>
      </c>
      <c r="AI126" t="str">
        <f>IF($I126="teilgenommen",MIN(J126,ROUNDDOWN(Dateneingabe_2!$D$7,0)),"")</f>
        <v/>
      </c>
      <c r="AJ126" t="str">
        <f t="shared" si="44"/>
        <v/>
      </c>
    </row>
    <row r="127" spans="1:36" hidden="1" x14ac:dyDescent="0.2">
      <c r="A127" s="237">
        <v>123</v>
      </c>
      <c r="B127" s="230"/>
      <c r="C127" s="230"/>
      <c r="D127" s="230"/>
      <c r="E127" s="233"/>
      <c r="F127" s="230" t="str">
        <f>IF(E127="","",VLOOKUP(E127,PLZ!$A$2:$B$2550,2,FALSE))</f>
        <v/>
      </c>
      <c r="G127" s="238"/>
      <c r="H127" s="294" t="str">
        <f>IF(G127="","",DATEDIF(G127,Dateneingabe_2!$D$4,"y"))</f>
        <v/>
      </c>
      <c r="I127" s="230" t="str">
        <f t="shared" si="45"/>
        <v/>
      </c>
      <c r="J127" s="231"/>
      <c r="K127" s="245"/>
      <c r="L127" s="245" t="str">
        <f t="shared" si="24"/>
        <v xml:space="preserve"> </v>
      </c>
      <c r="M127" s="3" t="str">
        <f t="shared" si="25"/>
        <v/>
      </c>
      <c r="N127" s="8" t="str">
        <f t="shared" si="26"/>
        <v/>
      </c>
      <c r="O127" s="8" t="str">
        <f t="shared" si="27"/>
        <v/>
      </c>
      <c r="P127" s="8" t="str">
        <f t="shared" si="28"/>
        <v/>
      </c>
      <c r="Q127" s="8" t="str">
        <f t="shared" si="29"/>
        <v/>
      </c>
      <c r="R127" s="8" t="str">
        <f t="shared" si="30"/>
        <v/>
      </c>
      <c r="S127" s="3"/>
      <c r="T127" s="3"/>
      <c r="U127" s="3"/>
      <c r="V127" s="3" t="str">
        <f t="shared" si="31"/>
        <v/>
      </c>
      <c r="W127" s="3" t="str">
        <f t="shared" si="32"/>
        <v/>
      </c>
      <c r="X127" t="str">
        <f t="shared" si="33"/>
        <v/>
      </c>
      <c r="Y127" t="str">
        <f t="shared" si="34"/>
        <v/>
      </c>
      <c r="Z127" t="str">
        <f t="shared" si="35"/>
        <v/>
      </c>
      <c r="AA127" t="str">
        <f t="shared" si="36"/>
        <v/>
      </c>
      <c r="AB127" t="str">
        <f t="shared" si="37"/>
        <v/>
      </c>
      <c r="AC127" t="str">
        <f t="shared" si="38"/>
        <v/>
      </c>
      <c r="AD127" t="str">
        <f t="shared" si="39"/>
        <v/>
      </c>
      <c r="AE127" t="str">
        <f t="shared" si="40"/>
        <v/>
      </c>
      <c r="AF127" t="str">
        <f t="shared" si="41"/>
        <v/>
      </c>
      <c r="AG127" t="str">
        <f t="shared" si="42"/>
        <v/>
      </c>
      <c r="AH127" t="str">
        <f t="shared" si="43"/>
        <v/>
      </c>
      <c r="AI127" t="str">
        <f>IF($I127="teilgenommen",MIN(J127,ROUNDDOWN(Dateneingabe_2!$D$7,0)),"")</f>
        <v/>
      </c>
      <c r="AJ127" t="str">
        <f t="shared" si="44"/>
        <v/>
      </c>
    </row>
    <row r="128" spans="1:36" hidden="1" x14ac:dyDescent="0.2">
      <c r="A128" s="237">
        <v>124</v>
      </c>
      <c r="B128" s="230"/>
      <c r="C128" s="230"/>
      <c r="D128" s="230"/>
      <c r="E128" s="233"/>
      <c r="F128" s="230" t="str">
        <f>IF(E128="","",VLOOKUP(E128,PLZ!$A$2:$B$2550,2,FALSE))</f>
        <v/>
      </c>
      <c r="G128" s="238"/>
      <c r="H128" s="294" t="str">
        <f>IF(G128="","",DATEDIF(G128,Dateneingabe_2!$D$4,"y"))</f>
        <v/>
      </c>
      <c r="I128" s="230" t="str">
        <f t="shared" si="45"/>
        <v/>
      </c>
      <c r="J128" s="231"/>
      <c r="K128" s="245"/>
      <c r="L128" s="245" t="str">
        <f t="shared" si="24"/>
        <v xml:space="preserve"> </v>
      </c>
      <c r="M128" s="3" t="str">
        <f t="shared" si="25"/>
        <v/>
      </c>
      <c r="N128" s="8" t="str">
        <f t="shared" si="26"/>
        <v/>
      </c>
      <c r="O128" s="8" t="str">
        <f t="shared" si="27"/>
        <v/>
      </c>
      <c r="P128" s="8" t="str">
        <f t="shared" si="28"/>
        <v/>
      </c>
      <c r="Q128" s="8" t="str">
        <f t="shared" si="29"/>
        <v/>
      </c>
      <c r="R128" s="8" t="str">
        <f t="shared" si="30"/>
        <v/>
      </c>
      <c r="S128" s="3"/>
      <c r="T128" s="3"/>
      <c r="U128" s="3"/>
      <c r="V128" s="3" t="str">
        <f t="shared" si="31"/>
        <v/>
      </c>
      <c r="W128" s="3" t="str">
        <f t="shared" si="32"/>
        <v/>
      </c>
      <c r="X128" t="str">
        <f t="shared" si="33"/>
        <v/>
      </c>
      <c r="Y128" t="str">
        <f t="shared" si="34"/>
        <v/>
      </c>
      <c r="Z128" t="str">
        <f t="shared" si="35"/>
        <v/>
      </c>
      <c r="AA128" t="str">
        <f t="shared" si="36"/>
        <v/>
      </c>
      <c r="AB128" t="str">
        <f t="shared" si="37"/>
        <v/>
      </c>
      <c r="AC128" t="str">
        <f t="shared" si="38"/>
        <v/>
      </c>
      <c r="AD128" t="str">
        <f t="shared" si="39"/>
        <v/>
      </c>
      <c r="AE128" t="str">
        <f t="shared" si="40"/>
        <v/>
      </c>
      <c r="AF128" t="str">
        <f t="shared" si="41"/>
        <v/>
      </c>
      <c r="AG128" t="str">
        <f t="shared" si="42"/>
        <v/>
      </c>
      <c r="AH128" t="str">
        <f t="shared" si="43"/>
        <v/>
      </c>
      <c r="AI128" t="str">
        <f>IF($I128="teilgenommen",MIN(J128,ROUNDDOWN(Dateneingabe_2!$D$7,0)),"")</f>
        <v/>
      </c>
      <c r="AJ128" t="str">
        <f t="shared" si="44"/>
        <v/>
      </c>
    </row>
    <row r="129" spans="1:36" hidden="1" x14ac:dyDescent="0.2">
      <c r="A129" s="237">
        <v>125</v>
      </c>
      <c r="B129" s="230"/>
      <c r="C129" s="230"/>
      <c r="D129" s="230"/>
      <c r="E129" s="233"/>
      <c r="F129" s="230" t="str">
        <f>IF(E129="","",VLOOKUP(E129,PLZ!$A$2:$B$2550,2,FALSE))</f>
        <v/>
      </c>
      <c r="G129" s="238"/>
      <c r="H129" s="294" t="str">
        <f>IF(G129="","",DATEDIF(G129,Dateneingabe_2!$D$4,"y"))</f>
        <v/>
      </c>
      <c r="I129" s="230" t="str">
        <f t="shared" si="45"/>
        <v/>
      </c>
      <c r="J129" s="231"/>
      <c r="K129" s="245"/>
      <c r="L129" s="245" t="str">
        <f t="shared" si="24"/>
        <v xml:space="preserve"> </v>
      </c>
      <c r="M129" s="3" t="str">
        <f t="shared" si="25"/>
        <v/>
      </c>
      <c r="N129" s="8" t="str">
        <f t="shared" si="26"/>
        <v/>
      </c>
      <c r="O129" s="8" t="str">
        <f t="shared" si="27"/>
        <v/>
      </c>
      <c r="P129" s="8" t="str">
        <f t="shared" si="28"/>
        <v/>
      </c>
      <c r="Q129" s="8" t="str">
        <f t="shared" si="29"/>
        <v/>
      </c>
      <c r="R129" s="8" t="str">
        <f t="shared" si="30"/>
        <v/>
      </c>
      <c r="S129" s="3"/>
      <c r="T129" s="3"/>
      <c r="U129" s="3"/>
      <c r="V129" s="3" t="str">
        <f t="shared" si="31"/>
        <v/>
      </c>
      <c r="W129" s="3" t="str">
        <f t="shared" si="32"/>
        <v/>
      </c>
      <c r="X129" t="str">
        <f t="shared" si="33"/>
        <v/>
      </c>
      <c r="Y129" t="str">
        <f t="shared" si="34"/>
        <v/>
      </c>
      <c r="Z129" t="str">
        <f t="shared" si="35"/>
        <v/>
      </c>
      <c r="AA129" t="str">
        <f t="shared" si="36"/>
        <v/>
      </c>
      <c r="AB129" t="str">
        <f t="shared" si="37"/>
        <v/>
      </c>
      <c r="AC129" t="str">
        <f t="shared" si="38"/>
        <v/>
      </c>
      <c r="AD129" t="str">
        <f t="shared" si="39"/>
        <v/>
      </c>
      <c r="AE129" t="str">
        <f t="shared" si="40"/>
        <v/>
      </c>
      <c r="AF129" t="str">
        <f t="shared" si="41"/>
        <v/>
      </c>
      <c r="AG129" t="str">
        <f t="shared" si="42"/>
        <v/>
      </c>
      <c r="AH129" t="str">
        <f t="shared" si="43"/>
        <v/>
      </c>
      <c r="AI129" t="str">
        <f>IF($I129="teilgenommen",MIN(J129,ROUNDDOWN(Dateneingabe_2!$D$7,0)),"")</f>
        <v/>
      </c>
      <c r="AJ129" t="str">
        <f t="shared" si="44"/>
        <v/>
      </c>
    </row>
    <row r="130" spans="1:36" hidden="1" x14ac:dyDescent="0.2">
      <c r="A130" s="237">
        <v>126</v>
      </c>
      <c r="B130" s="232"/>
      <c r="C130" s="230"/>
      <c r="D130" s="230"/>
      <c r="E130" s="233"/>
      <c r="F130" s="230" t="str">
        <f>IF(E130="","",VLOOKUP(E130,PLZ!$A$2:$B$2550,2,FALSE))</f>
        <v/>
      </c>
      <c r="G130" s="238"/>
      <c r="H130" s="294" t="str">
        <f>IF(G130="","",DATEDIF(G130,Dateneingabe_2!$D$4,"y"))</f>
        <v/>
      </c>
      <c r="I130" s="230" t="str">
        <f t="shared" si="45"/>
        <v/>
      </c>
      <c r="J130" s="231"/>
      <c r="K130" s="245"/>
      <c r="L130" s="245" t="str">
        <f t="shared" si="24"/>
        <v xml:space="preserve"> </v>
      </c>
      <c r="M130" s="3" t="str">
        <f t="shared" si="25"/>
        <v/>
      </c>
      <c r="N130" s="8" t="str">
        <f t="shared" si="26"/>
        <v/>
      </c>
      <c r="O130" s="8" t="str">
        <f t="shared" si="27"/>
        <v/>
      </c>
      <c r="P130" s="8" t="str">
        <f t="shared" si="28"/>
        <v/>
      </c>
      <c r="Q130" s="8" t="str">
        <f t="shared" si="29"/>
        <v/>
      </c>
      <c r="R130" s="8" t="str">
        <f t="shared" si="30"/>
        <v/>
      </c>
      <c r="S130" s="3"/>
      <c r="T130" s="3"/>
      <c r="U130" s="3"/>
      <c r="V130" s="3" t="str">
        <f t="shared" si="31"/>
        <v/>
      </c>
      <c r="W130" s="3" t="str">
        <f t="shared" si="32"/>
        <v/>
      </c>
      <c r="X130" t="str">
        <f t="shared" si="33"/>
        <v/>
      </c>
      <c r="Y130" t="str">
        <f t="shared" si="34"/>
        <v/>
      </c>
      <c r="Z130" t="str">
        <f t="shared" si="35"/>
        <v/>
      </c>
      <c r="AA130" t="str">
        <f t="shared" si="36"/>
        <v/>
      </c>
      <c r="AB130" t="str">
        <f t="shared" si="37"/>
        <v/>
      </c>
      <c r="AC130" t="str">
        <f t="shared" si="38"/>
        <v/>
      </c>
      <c r="AD130" t="str">
        <f t="shared" si="39"/>
        <v/>
      </c>
      <c r="AE130" t="str">
        <f t="shared" si="40"/>
        <v/>
      </c>
      <c r="AF130" t="str">
        <f t="shared" si="41"/>
        <v/>
      </c>
      <c r="AG130" t="str">
        <f t="shared" si="42"/>
        <v/>
      </c>
      <c r="AH130" t="str">
        <f t="shared" si="43"/>
        <v/>
      </c>
      <c r="AI130" t="str">
        <f>IF($I130="teilgenommen",MIN(J130,ROUNDDOWN(Dateneingabe_2!$D$7,0)),"")</f>
        <v/>
      </c>
      <c r="AJ130" t="str">
        <f t="shared" si="44"/>
        <v/>
      </c>
    </row>
    <row r="131" spans="1:36" hidden="1" x14ac:dyDescent="0.2">
      <c r="A131" s="237">
        <v>127</v>
      </c>
      <c r="B131" s="230"/>
      <c r="C131" s="230"/>
      <c r="D131" s="230"/>
      <c r="E131" s="233"/>
      <c r="F131" s="230" t="str">
        <f>IF(E131="","",VLOOKUP(E131,PLZ!$A$2:$B$2550,2,FALSE))</f>
        <v/>
      </c>
      <c r="G131" s="238"/>
      <c r="H131" s="294" t="str">
        <f>IF(G131="","",DATEDIF(G131,Dateneingabe_2!$D$4,"y"))</f>
        <v/>
      </c>
      <c r="I131" s="230" t="str">
        <f t="shared" si="45"/>
        <v/>
      </c>
      <c r="J131" s="231"/>
      <c r="K131" s="245"/>
      <c r="L131" s="245" t="str">
        <f t="shared" si="24"/>
        <v xml:space="preserve"> </v>
      </c>
      <c r="M131" s="3" t="str">
        <f t="shared" si="25"/>
        <v/>
      </c>
      <c r="N131" s="8" t="str">
        <f t="shared" si="26"/>
        <v/>
      </c>
      <c r="O131" s="8" t="str">
        <f t="shared" si="27"/>
        <v/>
      </c>
      <c r="P131" s="8" t="str">
        <f t="shared" si="28"/>
        <v/>
      </c>
      <c r="Q131" s="8" t="str">
        <f t="shared" si="29"/>
        <v/>
      </c>
      <c r="R131" s="8" t="str">
        <f t="shared" si="30"/>
        <v/>
      </c>
      <c r="S131" s="3"/>
      <c r="T131" s="3"/>
      <c r="U131" s="3"/>
      <c r="V131" s="3" t="str">
        <f t="shared" si="31"/>
        <v/>
      </c>
      <c r="W131" s="3" t="str">
        <f t="shared" si="32"/>
        <v/>
      </c>
      <c r="X131" t="str">
        <f t="shared" si="33"/>
        <v/>
      </c>
      <c r="Y131" t="str">
        <f t="shared" si="34"/>
        <v/>
      </c>
      <c r="Z131" t="str">
        <f t="shared" si="35"/>
        <v/>
      </c>
      <c r="AA131" t="str">
        <f t="shared" si="36"/>
        <v/>
      </c>
      <c r="AB131" t="str">
        <f t="shared" si="37"/>
        <v/>
      </c>
      <c r="AC131" t="str">
        <f t="shared" si="38"/>
        <v/>
      </c>
      <c r="AD131" t="str">
        <f t="shared" si="39"/>
        <v/>
      </c>
      <c r="AE131" t="str">
        <f t="shared" si="40"/>
        <v/>
      </c>
      <c r="AF131" t="str">
        <f t="shared" si="41"/>
        <v/>
      </c>
      <c r="AG131" t="str">
        <f t="shared" si="42"/>
        <v/>
      </c>
      <c r="AH131" t="str">
        <f t="shared" si="43"/>
        <v/>
      </c>
      <c r="AI131" t="str">
        <f>IF($I131="teilgenommen",MIN(J131,ROUNDDOWN(Dateneingabe_2!$D$7,0)),"")</f>
        <v/>
      </c>
      <c r="AJ131" t="str">
        <f t="shared" si="44"/>
        <v/>
      </c>
    </row>
    <row r="132" spans="1:36" hidden="1" x14ac:dyDescent="0.2">
      <c r="A132" s="237">
        <v>128</v>
      </c>
      <c r="B132" s="230"/>
      <c r="C132" s="230"/>
      <c r="D132" s="230"/>
      <c r="E132" s="233"/>
      <c r="F132" s="230" t="str">
        <f>IF(E132="","",VLOOKUP(E132,PLZ!$A$2:$B$2550,2,FALSE))</f>
        <v/>
      </c>
      <c r="G132" s="238"/>
      <c r="H132" s="294" t="str">
        <f>IF(G132="","",DATEDIF(G132,Dateneingabe_2!$D$4,"y"))</f>
        <v/>
      </c>
      <c r="I132" s="230" t="str">
        <f t="shared" si="45"/>
        <v/>
      </c>
      <c r="J132" s="231"/>
      <c r="K132" s="245"/>
      <c r="L132" s="245" t="str">
        <f t="shared" si="24"/>
        <v xml:space="preserve"> </v>
      </c>
      <c r="M132" s="3" t="str">
        <f t="shared" si="25"/>
        <v/>
      </c>
      <c r="N132" s="8" t="str">
        <f t="shared" si="26"/>
        <v/>
      </c>
      <c r="O132" s="8" t="str">
        <f t="shared" si="27"/>
        <v/>
      </c>
      <c r="P132" s="8" t="str">
        <f t="shared" si="28"/>
        <v/>
      </c>
      <c r="Q132" s="8" t="str">
        <f t="shared" si="29"/>
        <v/>
      </c>
      <c r="R132" s="8" t="str">
        <f t="shared" si="30"/>
        <v/>
      </c>
      <c r="S132" s="3"/>
      <c r="T132" s="3"/>
      <c r="U132" s="3"/>
      <c r="V132" s="3" t="str">
        <f t="shared" si="31"/>
        <v/>
      </c>
      <c r="W132" s="3" t="str">
        <f t="shared" si="32"/>
        <v/>
      </c>
      <c r="X132" t="str">
        <f t="shared" si="33"/>
        <v/>
      </c>
      <c r="Y132" t="str">
        <f t="shared" si="34"/>
        <v/>
      </c>
      <c r="Z132" t="str">
        <f t="shared" si="35"/>
        <v/>
      </c>
      <c r="AA132" t="str">
        <f t="shared" si="36"/>
        <v/>
      </c>
      <c r="AB132" t="str">
        <f t="shared" si="37"/>
        <v/>
      </c>
      <c r="AC132" t="str">
        <f t="shared" si="38"/>
        <v/>
      </c>
      <c r="AD132" t="str">
        <f t="shared" si="39"/>
        <v/>
      </c>
      <c r="AE132" t="str">
        <f t="shared" si="40"/>
        <v/>
      </c>
      <c r="AF132" t="str">
        <f t="shared" si="41"/>
        <v/>
      </c>
      <c r="AG132" t="str">
        <f t="shared" si="42"/>
        <v/>
      </c>
      <c r="AH132" t="str">
        <f t="shared" si="43"/>
        <v/>
      </c>
      <c r="AI132" t="str">
        <f>IF($I132="teilgenommen",MIN(J132,ROUNDDOWN(Dateneingabe_2!$D$7,0)),"")</f>
        <v/>
      </c>
      <c r="AJ132" t="str">
        <f t="shared" si="44"/>
        <v/>
      </c>
    </row>
    <row r="133" spans="1:36" hidden="1" x14ac:dyDescent="0.2">
      <c r="A133" s="237">
        <v>129</v>
      </c>
      <c r="B133" s="230"/>
      <c r="C133" s="230"/>
      <c r="D133" s="230"/>
      <c r="E133" s="233"/>
      <c r="F133" s="230" t="str">
        <f>IF(E133="","",VLOOKUP(E133,PLZ!$A$2:$B$2550,2,FALSE))</f>
        <v/>
      </c>
      <c r="G133" s="238"/>
      <c r="H133" s="294" t="str">
        <f>IF(G133="","",DATEDIF(G133,Dateneingabe_2!$D$4,"y"))</f>
        <v/>
      </c>
      <c r="I133" s="230" t="str">
        <f t="shared" si="45"/>
        <v/>
      </c>
      <c r="J133" s="231"/>
      <c r="K133" s="245"/>
      <c r="L133" s="245" t="str">
        <f t="shared" ref="L133:L196" si="46">CONCATENATE(D133&amp;" "&amp;C133)</f>
        <v xml:space="preserve"> </v>
      </c>
      <c r="M133" s="3" t="str">
        <f t="shared" si="25"/>
        <v/>
      </c>
      <c r="N133" s="8" t="str">
        <f t="shared" si="26"/>
        <v/>
      </c>
      <c r="O133" s="8" t="str">
        <f t="shared" si="27"/>
        <v/>
      </c>
      <c r="P133" s="8" t="str">
        <f t="shared" si="28"/>
        <v/>
      </c>
      <c r="Q133" s="8" t="str">
        <f t="shared" si="29"/>
        <v/>
      </c>
      <c r="R133" s="8" t="str">
        <f t="shared" si="30"/>
        <v/>
      </c>
      <c r="S133" s="3"/>
      <c r="T133" s="3"/>
      <c r="U133" s="3"/>
      <c r="V133" s="3" t="str">
        <f t="shared" si="31"/>
        <v/>
      </c>
      <c r="W133" s="3" t="str">
        <f t="shared" si="32"/>
        <v/>
      </c>
      <c r="X133" t="str">
        <f t="shared" si="33"/>
        <v/>
      </c>
      <c r="Y133" t="str">
        <f t="shared" si="34"/>
        <v/>
      </c>
      <c r="Z133" t="str">
        <f t="shared" si="35"/>
        <v/>
      </c>
      <c r="AA133" t="str">
        <f t="shared" si="36"/>
        <v/>
      </c>
      <c r="AB133" t="str">
        <f t="shared" si="37"/>
        <v/>
      </c>
      <c r="AC133" t="str">
        <f t="shared" si="38"/>
        <v/>
      </c>
      <c r="AD133" t="str">
        <f t="shared" si="39"/>
        <v/>
      </c>
      <c r="AE133" t="str">
        <f t="shared" si="40"/>
        <v/>
      </c>
      <c r="AF133" t="str">
        <f t="shared" si="41"/>
        <v/>
      </c>
      <c r="AG133" t="str">
        <f t="shared" si="42"/>
        <v/>
      </c>
      <c r="AH133" t="str">
        <f t="shared" si="43"/>
        <v/>
      </c>
      <c r="AI133" t="str">
        <f>IF($I133="teilgenommen",MIN(J133,ROUNDDOWN(Dateneingabe_2!$D$7,0)),"")</f>
        <v/>
      </c>
      <c r="AJ133" t="str">
        <f t="shared" si="44"/>
        <v/>
      </c>
    </row>
    <row r="134" spans="1:36" hidden="1" x14ac:dyDescent="0.2">
      <c r="A134" s="237">
        <v>130</v>
      </c>
      <c r="B134" s="230"/>
      <c r="C134" s="230"/>
      <c r="D134" s="230"/>
      <c r="E134" s="233"/>
      <c r="F134" s="230" t="str">
        <f>IF(E134="","",VLOOKUP(E134,PLZ!$A$2:$B$2550,2,FALSE))</f>
        <v/>
      </c>
      <c r="G134" s="238"/>
      <c r="H134" s="294" t="str">
        <f>IF(G134="","",DATEDIF(G134,Dateneingabe_2!$D$4,"y"))</f>
        <v/>
      </c>
      <c r="I134" s="230" t="str">
        <f t="shared" si="45"/>
        <v/>
      </c>
      <c r="J134" s="231"/>
      <c r="K134" s="245"/>
      <c r="L134" s="245" t="str">
        <f t="shared" si="46"/>
        <v xml:space="preserve"> </v>
      </c>
      <c r="M134" s="3" t="str">
        <f t="shared" ref="M134:M197" si="47">IF(B134="Frau",1,IF(B134="Herr",2,IF(B134="Divers",3,IF(B134="","",IF(B134="Wählen","","")))))</f>
        <v/>
      </c>
      <c r="N134" s="8" t="str">
        <f t="shared" ref="N134:N197" si="48">IF(H134&lt;10,"x","")</f>
        <v/>
      </c>
      <c r="O134" s="8" t="str">
        <f t="shared" ref="O134:O197" si="49">IF(AND(H134&gt;9,H134&lt;14),"x","")</f>
        <v/>
      </c>
      <c r="P134" s="8" t="str">
        <f t="shared" ref="P134:P197" si="50">IF(AND(H134&gt;13,H134&lt;18),"x","")</f>
        <v/>
      </c>
      <c r="Q134" s="8" t="str">
        <f t="shared" ref="Q134:Q197" si="51">IF(AND(H134&gt;17,H134&lt;27),"x","")</f>
        <v/>
      </c>
      <c r="R134" s="8" t="str">
        <f t="shared" ref="R134:R197" si="52">IF(H134="","",IF(H134&gt;27,"x",""))</f>
        <v/>
      </c>
      <c r="S134" s="3"/>
      <c r="T134" s="3"/>
      <c r="U134" s="3"/>
      <c r="V134" s="3" t="str">
        <f t="shared" ref="V134:V197" si="53">IF($I134="teilgenommen",B134,IF($I134="abgesagt","",IF($I134="nicht gekommen",B134,IF($I134="",""))))</f>
        <v/>
      </c>
      <c r="W134" s="3" t="str">
        <f t="shared" ref="W134:W197" si="54">IF($I134="teilgenommen",C134,IF($I134="abgesagt","",IF($I134="nicht gekommen",C134,IF($I134="",""))))</f>
        <v/>
      </c>
      <c r="X134" t="str">
        <f t="shared" ref="X134:X197" si="55">IF($I134="teilgenommen",D134,IF($I134="abgesagt","",IF($I134="nicht gekommen",D134,IF($I134="",""))))</f>
        <v/>
      </c>
      <c r="Y134" t="str">
        <f t="shared" ref="Y134:Y197" si="56">IF($I134="teilgenommen",E134,IF($I134="abgesagt","",IF($I134="nicht gekommen",E134,IF($I134="",""))))</f>
        <v/>
      </c>
      <c r="Z134" t="str">
        <f t="shared" ref="Z134:Z197" si="57">IF($I134="teilgenommen",F134,IF($I134="abgesagt","",IF($I134="nicht gekommen",F134,IF($I134="",""))))</f>
        <v/>
      </c>
      <c r="AA134" t="str">
        <f t="shared" ref="AA134:AA197" si="58">IF($I134="teilgenommen",G134,IF($I134="abgesagt","",IF($I134="nicht gekommen",G134,IF($I134="",""))))</f>
        <v/>
      </c>
      <c r="AB134" t="str">
        <f t="shared" ref="AB134:AB197" si="59">IF($I134="teilgenommen",H134,IF($I134="abgesagt","",IF($I134="nicht gekommen",H134,IF($I134="",""))))</f>
        <v/>
      </c>
      <c r="AC134" t="str">
        <f t="shared" ref="AC134:AC197" si="60">IF($I134="teilgenommen",I134,IF($I134="abgesagt","",IF($I134="nicht gekommen",I134,IF($I134="",""))))</f>
        <v/>
      </c>
      <c r="AD134" t="str">
        <f t="shared" ref="AD134:AD197" si="61">IF($I134="teilgenommen",L134,IF($I134="abgesagt","",IF($I134="nicht gekommen",L134,IF($I134="",""))))</f>
        <v/>
      </c>
      <c r="AE134" t="str">
        <f t="shared" ref="AE134:AE197" si="62">IF($I134="teilgenommen",I134,IF($I134="abgesagt","",IF($I134="nicht gekommen",I134,IF($I134="",""))))</f>
        <v/>
      </c>
      <c r="AF134" t="str">
        <f t="shared" ref="AF134:AF197" si="63">IF(AH134&lt;&gt;"",M134,"")</f>
        <v/>
      </c>
      <c r="AG134" t="str">
        <f t="shared" ref="AG134:AG197" si="64">IF($AE134="teilgenommen",W134,"")</f>
        <v/>
      </c>
      <c r="AH134" t="str">
        <f t="shared" ref="AH134:AH197" si="65">IF($AE134="teilgenommen",X134,"")</f>
        <v/>
      </c>
      <c r="AI134" t="str">
        <f>IF($I134="teilgenommen",MIN(J134,ROUNDDOWN(Dateneingabe_2!$D$7,0)),"")</f>
        <v/>
      </c>
      <c r="AJ134" t="str">
        <f t="shared" ref="AJ134:AJ197" si="66">IF($AE134="teilgenommen",AB134,"")</f>
        <v/>
      </c>
    </row>
    <row r="135" spans="1:36" hidden="1" x14ac:dyDescent="0.2">
      <c r="A135" s="237">
        <v>131</v>
      </c>
      <c r="B135" s="230"/>
      <c r="C135" s="230"/>
      <c r="D135" s="230"/>
      <c r="E135" s="233"/>
      <c r="F135" s="230" t="str">
        <f>IF(E135="","",VLOOKUP(E135,PLZ!$A$2:$B$2550,2,FALSE))</f>
        <v/>
      </c>
      <c r="G135" s="238"/>
      <c r="H135" s="294" t="str">
        <f>IF(G135="","",DATEDIF(G135,Dateneingabe_2!$D$4,"y"))</f>
        <v/>
      </c>
      <c r="I135" s="230" t="str">
        <f t="shared" ref="I135:I198" si="67">IF(B135="","",IF(B135="Frau","teilgenommen",IF(B135="Herr","teilgenommen",IF(B135="Divers","teilgenommen"))))</f>
        <v/>
      </c>
      <c r="J135" s="231"/>
      <c r="K135" s="245"/>
      <c r="L135" s="245" t="str">
        <f t="shared" si="46"/>
        <v xml:space="preserve"> </v>
      </c>
      <c r="M135" s="3" t="str">
        <f t="shared" si="47"/>
        <v/>
      </c>
      <c r="N135" s="8" t="str">
        <f t="shared" si="48"/>
        <v/>
      </c>
      <c r="O135" s="8" t="str">
        <f t="shared" si="49"/>
        <v/>
      </c>
      <c r="P135" s="8" t="str">
        <f t="shared" si="50"/>
        <v/>
      </c>
      <c r="Q135" s="8" t="str">
        <f t="shared" si="51"/>
        <v/>
      </c>
      <c r="R135" s="8" t="str">
        <f t="shared" si="52"/>
        <v/>
      </c>
      <c r="S135" s="3"/>
      <c r="T135" s="3"/>
      <c r="U135" s="3"/>
      <c r="V135" s="3" t="str">
        <f t="shared" si="53"/>
        <v/>
      </c>
      <c r="W135" s="3" t="str">
        <f t="shared" si="54"/>
        <v/>
      </c>
      <c r="X135" t="str">
        <f t="shared" si="55"/>
        <v/>
      </c>
      <c r="Y135" t="str">
        <f t="shared" si="56"/>
        <v/>
      </c>
      <c r="Z135" t="str">
        <f t="shared" si="57"/>
        <v/>
      </c>
      <c r="AA135" t="str">
        <f t="shared" si="58"/>
        <v/>
      </c>
      <c r="AB135" t="str">
        <f t="shared" si="59"/>
        <v/>
      </c>
      <c r="AC135" t="str">
        <f t="shared" si="60"/>
        <v/>
      </c>
      <c r="AD135" t="str">
        <f t="shared" si="61"/>
        <v/>
      </c>
      <c r="AE135" t="str">
        <f t="shared" si="62"/>
        <v/>
      </c>
      <c r="AF135" t="str">
        <f t="shared" si="63"/>
        <v/>
      </c>
      <c r="AG135" t="str">
        <f t="shared" si="64"/>
        <v/>
      </c>
      <c r="AH135" t="str">
        <f t="shared" si="65"/>
        <v/>
      </c>
      <c r="AI135" t="str">
        <f>IF($I135="teilgenommen",MIN(J135,ROUNDDOWN(Dateneingabe_2!$D$7,0)),"")</f>
        <v/>
      </c>
      <c r="AJ135" t="str">
        <f t="shared" si="66"/>
        <v/>
      </c>
    </row>
    <row r="136" spans="1:36" hidden="1" x14ac:dyDescent="0.2">
      <c r="A136" s="237">
        <v>132</v>
      </c>
      <c r="B136" s="230"/>
      <c r="C136" s="230"/>
      <c r="D136" s="230"/>
      <c r="E136" s="233"/>
      <c r="F136" s="230" t="str">
        <f>IF(E136="","",VLOOKUP(E136,PLZ!$A$2:$B$2550,2,FALSE))</f>
        <v/>
      </c>
      <c r="G136" s="238"/>
      <c r="H136" s="294" t="str">
        <f>IF(G136="","",DATEDIF(G136,Dateneingabe_2!$D$4,"y"))</f>
        <v/>
      </c>
      <c r="I136" s="230" t="str">
        <f t="shared" si="67"/>
        <v/>
      </c>
      <c r="J136" s="231"/>
      <c r="K136" s="245"/>
      <c r="L136" s="245" t="str">
        <f t="shared" si="46"/>
        <v xml:space="preserve"> </v>
      </c>
      <c r="M136" s="3" t="str">
        <f t="shared" si="47"/>
        <v/>
      </c>
      <c r="N136" s="8" t="str">
        <f t="shared" si="48"/>
        <v/>
      </c>
      <c r="O136" s="8" t="str">
        <f t="shared" si="49"/>
        <v/>
      </c>
      <c r="P136" s="8" t="str">
        <f t="shared" si="50"/>
        <v/>
      </c>
      <c r="Q136" s="8" t="str">
        <f t="shared" si="51"/>
        <v/>
      </c>
      <c r="R136" s="8" t="str">
        <f t="shared" si="52"/>
        <v/>
      </c>
      <c r="S136" s="3"/>
      <c r="T136" s="3"/>
      <c r="U136" s="3"/>
      <c r="V136" s="3" t="str">
        <f t="shared" si="53"/>
        <v/>
      </c>
      <c r="W136" s="3" t="str">
        <f t="shared" si="54"/>
        <v/>
      </c>
      <c r="X136" t="str">
        <f t="shared" si="55"/>
        <v/>
      </c>
      <c r="Y136" t="str">
        <f t="shared" si="56"/>
        <v/>
      </c>
      <c r="Z136" t="str">
        <f t="shared" si="57"/>
        <v/>
      </c>
      <c r="AA136" t="str">
        <f t="shared" si="58"/>
        <v/>
      </c>
      <c r="AB136" t="str">
        <f t="shared" si="59"/>
        <v/>
      </c>
      <c r="AC136" t="str">
        <f t="shared" si="60"/>
        <v/>
      </c>
      <c r="AD136" t="str">
        <f t="shared" si="61"/>
        <v/>
      </c>
      <c r="AE136" t="str">
        <f t="shared" si="62"/>
        <v/>
      </c>
      <c r="AF136" t="str">
        <f t="shared" si="63"/>
        <v/>
      </c>
      <c r="AG136" t="str">
        <f t="shared" si="64"/>
        <v/>
      </c>
      <c r="AH136" t="str">
        <f t="shared" si="65"/>
        <v/>
      </c>
      <c r="AI136" t="str">
        <f>IF($I136="teilgenommen",MIN(J136,ROUNDDOWN(Dateneingabe_2!$D$7,0)),"")</f>
        <v/>
      </c>
      <c r="AJ136" t="str">
        <f t="shared" si="66"/>
        <v/>
      </c>
    </row>
    <row r="137" spans="1:36" hidden="1" x14ac:dyDescent="0.2">
      <c r="A137" s="237">
        <v>133</v>
      </c>
      <c r="B137" s="230"/>
      <c r="C137" s="230"/>
      <c r="D137" s="230"/>
      <c r="E137" s="233"/>
      <c r="F137" s="230" t="str">
        <f>IF(E137="","",VLOOKUP(E137,PLZ!$A$2:$B$2550,2,FALSE))</f>
        <v/>
      </c>
      <c r="G137" s="238"/>
      <c r="H137" s="294" t="str">
        <f>IF(G137="","",DATEDIF(G137,Dateneingabe_2!$D$4,"y"))</f>
        <v/>
      </c>
      <c r="I137" s="230" t="str">
        <f t="shared" si="67"/>
        <v/>
      </c>
      <c r="J137" s="231"/>
      <c r="K137" s="245"/>
      <c r="L137" s="245" t="str">
        <f t="shared" si="46"/>
        <v xml:space="preserve"> </v>
      </c>
      <c r="M137" s="3" t="str">
        <f t="shared" si="47"/>
        <v/>
      </c>
      <c r="N137" s="8" t="str">
        <f t="shared" si="48"/>
        <v/>
      </c>
      <c r="O137" s="8" t="str">
        <f t="shared" si="49"/>
        <v/>
      </c>
      <c r="P137" s="8" t="str">
        <f t="shared" si="50"/>
        <v/>
      </c>
      <c r="Q137" s="8" t="str">
        <f t="shared" si="51"/>
        <v/>
      </c>
      <c r="R137" s="8" t="str">
        <f t="shared" si="52"/>
        <v/>
      </c>
      <c r="S137" s="3"/>
      <c r="T137" s="3"/>
      <c r="U137" s="3"/>
      <c r="V137" s="3" t="str">
        <f t="shared" si="53"/>
        <v/>
      </c>
      <c r="W137" s="3" t="str">
        <f t="shared" si="54"/>
        <v/>
      </c>
      <c r="X137" t="str">
        <f t="shared" si="55"/>
        <v/>
      </c>
      <c r="Y137" t="str">
        <f t="shared" si="56"/>
        <v/>
      </c>
      <c r="Z137" t="str">
        <f t="shared" si="57"/>
        <v/>
      </c>
      <c r="AA137" t="str">
        <f t="shared" si="58"/>
        <v/>
      </c>
      <c r="AB137" t="str">
        <f t="shared" si="59"/>
        <v/>
      </c>
      <c r="AC137" t="str">
        <f t="shared" si="60"/>
        <v/>
      </c>
      <c r="AD137" t="str">
        <f t="shared" si="61"/>
        <v/>
      </c>
      <c r="AE137" t="str">
        <f t="shared" si="62"/>
        <v/>
      </c>
      <c r="AF137" t="str">
        <f t="shared" si="63"/>
        <v/>
      </c>
      <c r="AG137" t="str">
        <f t="shared" si="64"/>
        <v/>
      </c>
      <c r="AH137" t="str">
        <f t="shared" si="65"/>
        <v/>
      </c>
      <c r="AI137" t="str">
        <f>IF($I137="teilgenommen",MIN(J137,ROUNDDOWN(Dateneingabe_2!$D$7,0)),"")</f>
        <v/>
      </c>
      <c r="AJ137" t="str">
        <f t="shared" si="66"/>
        <v/>
      </c>
    </row>
    <row r="138" spans="1:36" hidden="1" x14ac:dyDescent="0.2">
      <c r="A138" s="237">
        <v>134</v>
      </c>
      <c r="B138" s="230"/>
      <c r="C138" s="230"/>
      <c r="D138" s="230"/>
      <c r="E138" s="233"/>
      <c r="F138" s="230" t="str">
        <f>IF(E138="","",VLOOKUP(E138,PLZ!$A$2:$B$2550,2,FALSE))</f>
        <v/>
      </c>
      <c r="G138" s="238"/>
      <c r="H138" s="294" t="str">
        <f>IF(G138="","",DATEDIF(G138,Dateneingabe_2!$D$4,"y"))</f>
        <v/>
      </c>
      <c r="I138" s="230" t="str">
        <f t="shared" si="67"/>
        <v/>
      </c>
      <c r="J138" s="231"/>
      <c r="K138" s="245"/>
      <c r="L138" s="245" t="str">
        <f t="shared" si="46"/>
        <v xml:space="preserve"> </v>
      </c>
      <c r="M138" s="3" t="str">
        <f t="shared" si="47"/>
        <v/>
      </c>
      <c r="N138" s="8" t="str">
        <f t="shared" si="48"/>
        <v/>
      </c>
      <c r="O138" s="8" t="str">
        <f t="shared" si="49"/>
        <v/>
      </c>
      <c r="P138" s="8" t="str">
        <f t="shared" si="50"/>
        <v/>
      </c>
      <c r="Q138" s="8" t="str">
        <f t="shared" si="51"/>
        <v/>
      </c>
      <c r="R138" s="8" t="str">
        <f t="shared" si="52"/>
        <v/>
      </c>
      <c r="S138" s="3"/>
      <c r="T138" s="3"/>
      <c r="U138" s="3"/>
      <c r="V138" s="3" t="str">
        <f t="shared" si="53"/>
        <v/>
      </c>
      <c r="W138" s="3" t="str">
        <f t="shared" si="54"/>
        <v/>
      </c>
      <c r="X138" t="str">
        <f t="shared" si="55"/>
        <v/>
      </c>
      <c r="Y138" t="str">
        <f t="shared" si="56"/>
        <v/>
      </c>
      <c r="Z138" t="str">
        <f t="shared" si="57"/>
        <v/>
      </c>
      <c r="AA138" t="str">
        <f t="shared" si="58"/>
        <v/>
      </c>
      <c r="AB138" t="str">
        <f t="shared" si="59"/>
        <v/>
      </c>
      <c r="AC138" t="str">
        <f t="shared" si="60"/>
        <v/>
      </c>
      <c r="AD138" t="str">
        <f t="shared" si="61"/>
        <v/>
      </c>
      <c r="AE138" t="str">
        <f t="shared" si="62"/>
        <v/>
      </c>
      <c r="AF138" t="str">
        <f t="shared" si="63"/>
        <v/>
      </c>
      <c r="AG138" t="str">
        <f t="shared" si="64"/>
        <v/>
      </c>
      <c r="AH138" t="str">
        <f t="shared" si="65"/>
        <v/>
      </c>
      <c r="AI138" t="str">
        <f>IF($I138="teilgenommen",MIN(J138,ROUNDDOWN(Dateneingabe_2!$D$7,0)),"")</f>
        <v/>
      </c>
      <c r="AJ138" t="str">
        <f t="shared" si="66"/>
        <v/>
      </c>
    </row>
    <row r="139" spans="1:36" hidden="1" x14ac:dyDescent="0.2">
      <c r="A139" s="237">
        <v>135</v>
      </c>
      <c r="B139" s="230"/>
      <c r="C139" s="230"/>
      <c r="D139" s="230"/>
      <c r="E139" s="233"/>
      <c r="F139" s="230" t="str">
        <f>IF(E139="","",VLOOKUP(E139,PLZ!$A$2:$B$2550,2,FALSE))</f>
        <v/>
      </c>
      <c r="G139" s="238"/>
      <c r="H139" s="294" t="str">
        <f>IF(G139="","",DATEDIF(G139,Dateneingabe_2!$D$4,"y"))</f>
        <v/>
      </c>
      <c r="I139" s="230" t="str">
        <f t="shared" si="67"/>
        <v/>
      </c>
      <c r="J139" s="231"/>
      <c r="K139" s="245"/>
      <c r="L139" s="245" t="str">
        <f t="shared" si="46"/>
        <v xml:space="preserve"> </v>
      </c>
      <c r="M139" s="3" t="str">
        <f t="shared" si="47"/>
        <v/>
      </c>
      <c r="N139" s="8" t="str">
        <f t="shared" si="48"/>
        <v/>
      </c>
      <c r="O139" s="8" t="str">
        <f t="shared" si="49"/>
        <v/>
      </c>
      <c r="P139" s="8" t="str">
        <f t="shared" si="50"/>
        <v/>
      </c>
      <c r="Q139" s="8" t="str">
        <f t="shared" si="51"/>
        <v/>
      </c>
      <c r="R139" s="8" t="str">
        <f t="shared" si="52"/>
        <v/>
      </c>
      <c r="S139" s="3"/>
      <c r="T139" s="3"/>
      <c r="U139" s="3"/>
      <c r="V139" s="3" t="str">
        <f t="shared" si="53"/>
        <v/>
      </c>
      <c r="W139" s="3" t="str">
        <f t="shared" si="54"/>
        <v/>
      </c>
      <c r="X139" t="str">
        <f t="shared" si="55"/>
        <v/>
      </c>
      <c r="Y139" t="str">
        <f t="shared" si="56"/>
        <v/>
      </c>
      <c r="Z139" t="str">
        <f t="shared" si="57"/>
        <v/>
      </c>
      <c r="AA139" t="str">
        <f t="shared" si="58"/>
        <v/>
      </c>
      <c r="AB139" t="str">
        <f t="shared" si="59"/>
        <v/>
      </c>
      <c r="AC139" t="str">
        <f t="shared" si="60"/>
        <v/>
      </c>
      <c r="AD139" t="str">
        <f t="shared" si="61"/>
        <v/>
      </c>
      <c r="AE139" t="str">
        <f t="shared" si="62"/>
        <v/>
      </c>
      <c r="AF139" t="str">
        <f t="shared" si="63"/>
        <v/>
      </c>
      <c r="AG139" t="str">
        <f t="shared" si="64"/>
        <v/>
      </c>
      <c r="AH139" t="str">
        <f t="shared" si="65"/>
        <v/>
      </c>
      <c r="AI139" t="str">
        <f>IF($I139="teilgenommen",MIN(J139,ROUNDDOWN(Dateneingabe_2!$D$7,0)),"")</f>
        <v/>
      </c>
      <c r="AJ139" t="str">
        <f t="shared" si="66"/>
        <v/>
      </c>
    </row>
    <row r="140" spans="1:36" hidden="1" x14ac:dyDescent="0.2">
      <c r="A140" s="237">
        <v>136</v>
      </c>
      <c r="B140" s="230"/>
      <c r="C140" s="230"/>
      <c r="D140" s="230"/>
      <c r="E140" s="233"/>
      <c r="F140" s="230" t="str">
        <f>IF(E140="","",VLOOKUP(E140,PLZ!$A$2:$B$2550,2,FALSE))</f>
        <v/>
      </c>
      <c r="G140" s="238"/>
      <c r="H140" s="294" t="str">
        <f>IF(G140="","",DATEDIF(G140,Dateneingabe_2!$D$4,"y"))</f>
        <v/>
      </c>
      <c r="I140" s="230" t="str">
        <f t="shared" si="67"/>
        <v/>
      </c>
      <c r="J140" s="231"/>
      <c r="K140" s="245"/>
      <c r="L140" s="245" t="str">
        <f t="shared" si="46"/>
        <v xml:space="preserve"> </v>
      </c>
      <c r="M140" s="3" t="str">
        <f t="shared" si="47"/>
        <v/>
      </c>
      <c r="N140" s="8" t="str">
        <f t="shared" si="48"/>
        <v/>
      </c>
      <c r="O140" s="8" t="str">
        <f t="shared" si="49"/>
        <v/>
      </c>
      <c r="P140" s="8" t="str">
        <f t="shared" si="50"/>
        <v/>
      </c>
      <c r="Q140" s="8" t="str">
        <f t="shared" si="51"/>
        <v/>
      </c>
      <c r="R140" s="8" t="str">
        <f t="shared" si="52"/>
        <v/>
      </c>
      <c r="S140" s="3"/>
      <c r="T140" s="3"/>
      <c r="U140" s="3"/>
      <c r="V140" s="3" t="str">
        <f t="shared" si="53"/>
        <v/>
      </c>
      <c r="W140" s="3" t="str">
        <f t="shared" si="54"/>
        <v/>
      </c>
      <c r="X140" t="str">
        <f t="shared" si="55"/>
        <v/>
      </c>
      <c r="Y140" t="str">
        <f t="shared" si="56"/>
        <v/>
      </c>
      <c r="Z140" t="str">
        <f t="shared" si="57"/>
        <v/>
      </c>
      <c r="AA140" t="str">
        <f t="shared" si="58"/>
        <v/>
      </c>
      <c r="AB140" t="str">
        <f t="shared" si="59"/>
        <v/>
      </c>
      <c r="AC140" t="str">
        <f t="shared" si="60"/>
        <v/>
      </c>
      <c r="AD140" t="str">
        <f t="shared" si="61"/>
        <v/>
      </c>
      <c r="AE140" t="str">
        <f t="shared" si="62"/>
        <v/>
      </c>
      <c r="AF140" t="str">
        <f t="shared" si="63"/>
        <v/>
      </c>
      <c r="AG140" t="str">
        <f t="shared" si="64"/>
        <v/>
      </c>
      <c r="AH140" t="str">
        <f t="shared" si="65"/>
        <v/>
      </c>
      <c r="AI140" t="str">
        <f>IF($I140="teilgenommen",MIN(J140,ROUNDDOWN(Dateneingabe_2!$D$7,0)),"")</f>
        <v/>
      </c>
      <c r="AJ140" t="str">
        <f t="shared" si="66"/>
        <v/>
      </c>
    </row>
    <row r="141" spans="1:36" hidden="1" x14ac:dyDescent="0.2">
      <c r="A141" s="237">
        <v>137</v>
      </c>
      <c r="B141" s="232"/>
      <c r="C141" s="230"/>
      <c r="D141" s="230"/>
      <c r="E141" s="233"/>
      <c r="F141" s="230" t="str">
        <f>IF(E141="","",VLOOKUP(E141,PLZ!$A$2:$B$2550,2,FALSE))</f>
        <v/>
      </c>
      <c r="G141" s="238"/>
      <c r="H141" s="294" t="str">
        <f>IF(G141="","",DATEDIF(G141,Dateneingabe_2!$D$4,"y"))</f>
        <v/>
      </c>
      <c r="I141" s="230" t="str">
        <f t="shared" si="67"/>
        <v/>
      </c>
      <c r="J141" s="231"/>
      <c r="K141" s="245"/>
      <c r="L141" s="245" t="str">
        <f t="shared" si="46"/>
        <v xml:space="preserve"> </v>
      </c>
      <c r="M141" s="3" t="str">
        <f t="shared" si="47"/>
        <v/>
      </c>
      <c r="N141" s="8" t="str">
        <f t="shared" si="48"/>
        <v/>
      </c>
      <c r="O141" s="8" t="str">
        <f t="shared" si="49"/>
        <v/>
      </c>
      <c r="P141" s="8" t="str">
        <f t="shared" si="50"/>
        <v/>
      </c>
      <c r="Q141" s="8" t="str">
        <f t="shared" si="51"/>
        <v/>
      </c>
      <c r="R141" s="8" t="str">
        <f t="shared" si="52"/>
        <v/>
      </c>
      <c r="S141" s="3"/>
      <c r="T141" s="3"/>
      <c r="U141" s="3"/>
      <c r="V141" s="3" t="str">
        <f t="shared" si="53"/>
        <v/>
      </c>
      <c r="W141" s="3" t="str">
        <f t="shared" si="54"/>
        <v/>
      </c>
      <c r="X141" t="str">
        <f t="shared" si="55"/>
        <v/>
      </c>
      <c r="Y141" t="str">
        <f t="shared" si="56"/>
        <v/>
      </c>
      <c r="Z141" t="str">
        <f t="shared" si="57"/>
        <v/>
      </c>
      <c r="AA141" t="str">
        <f t="shared" si="58"/>
        <v/>
      </c>
      <c r="AB141" t="str">
        <f t="shared" si="59"/>
        <v/>
      </c>
      <c r="AC141" t="str">
        <f t="shared" si="60"/>
        <v/>
      </c>
      <c r="AD141" t="str">
        <f t="shared" si="61"/>
        <v/>
      </c>
      <c r="AE141" t="str">
        <f t="shared" si="62"/>
        <v/>
      </c>
      <c r="AF141" t="str">
        <f t="shared" si="63"/>
        <v/>
      </c>
      <c r="AG141" t="str">
        <f t="shared" si="64"/>
        <v/>
      </c>
      <c r="AH141" t="str">
        <f t="shared" si="65"/>
        <v/>
      </c>
      <c r="AI141" t="str">
        <f>IF($I141="teilgenommen",MIN(J141,ROUNDDOWN(Dateneingabe_2!$D$7,0)),"")</f>
        <v/>
      </c>
      <c r="AJ141" t="str">
        <f t="shared" si="66"/>
        <v/>
      </c>
    </row>
    <row r="142" spans="1:36" hidden="1" x14ac:dyDescent="0.2">
      <c r="A142" s="237">
        <v>138</v>
      </c>
      <c r="B142" s="230"/>
      <c r="C142" s="230"/>
      <c r="D142" s="230"/>
      <c r="E142" s="233"/>
      <c r="F142" s="230" t="str">
        <f>IF(E142="","",VLOOKUP(E142,PLZ!$A$2:$B$2550,2,FALSE))</f>
        <v/>
      </c>
      <c r="G142" s="238"/>
      <c r="H142" s="294" t="str">
        <f>IF(G142="","",DATEDIF(G142,Dateneingabe_2!$D$4,"y"))</f>
        <v/>
      </c>
      <c r="I142" s="230" t="str">
        <f t="shared" si="67"/>
        <v/>
      </c>
      <c r="J142" s="231"/>
      <c r="K142" s="245"/>
      <c r="L142" s="245" t="str">
        <f t="shared" si="46"/>
        <v xml:space="preserve"> </v>
      </c>
      <c r="M142" s="3" t="str">
        <f t="shared" si="47"/>
        <v/>
      </c>
      <c r="N142" s="8" t="str">
        <f t="shared" si="48"/>
        <v/>
      </c>
      <c r="O142" s="8" t="str">
        <f t="shared" si="49"/>
        <v/>
      </c>
      <c r="P142" s="8" t="str">
        <f t="shared" si="50"/>
        <v/>
      </c>
      <c r="Q142" s="8" t="str">
        <f t="shared" si="51"/>
        <v/>
      </c>
      <c r="R142" s="8" t="str">
        <f t="shared" si="52"/>
        <v/>
      </c>
      <c r="S142" s="3"/>
      <c r="T142" s="3"/>
      <c r="U142" s="3"/>
      <c r="V142" s="3" t="str">
        <f t="shared" si="53"/>
        <v/>
      </c>
      <c r="W142" s="3" t="str">
        <f t="shared" si="54"/>
        <v/>
      </c>
      <c r="X142" t="str">
        <f t="shared" si="55"/>
        <v/>
      </c>
      <c r="Y142" t="str">
        <f t="shared" si="56"/>
        <v/>
      </c>
      <c r="Z142" t="str">
        <f t="shared" si="57"/>
        <v/>
      </c>
      <c r="AA142" t="str">
        <f t="shared" si="58"/>
        <v/>
      </c>
      <c r="AB142" t="str">
        <f t="shared" si="59"/>
        <v/>
      </c>
      <c r="AC142" t="str">
        <f t="shared" si="60"/>
        <v/>
      </c>
      <c r="AD142" t="str">
        <f t="shared" si="61"/>
        <v/>
      </c>
      <c r="AE142" t="str">
        <f t="shared" si="62"/>
        <v/>
      </c>
      <c r="AF142" t="str">
        <f t="shared" si="63"/>
        <v/>
      </c>
      <c r="AG142" t="str">
        <f t="shared" si="64"/>
        <v/>
      </c>
      <c r="AH142" t="str">
        <f t="shared" si="65"/>
        <v/>
      </c>
      <c r="AI142" t="str">
        <f>IF($I142="teilgenommen",MIN(J142,ROUNDDOWN(Dateneingabe_2!$D$7,0)),"")</f>
        <v/>
      </c>
      <c r="AJ142" t="str">
        <f t="shared" si="66"/>
        <v/>
      </c>
    </row>
    <row r="143" spans="1:36" hidden="1" x14ac:dyDescent="0.2">
      <c r="A143" s="237">
        <v>139</v>
      </c>
      <c r="B143" s="230"/>
      <c r="C143" s="230"/>
      <c r="D143" s="230"/>
      <c r="E143" s="233"/>
      <c r="F143" s="230" t="str">
        <f>IF(E143="","",VLOOKUP(E143,PLZ!$A$2:$B$2550,2,FALSE))</f>
        <v/>
      </c>
      <c r="G143" s="238"/>
      <c r="H143" s="294" t="str">
        <f>IF(G143="","",DATEDIF(G143,Dateneingabe_2!$D$4,"y"))</f>
        <v/>
      </c>
      <c r="I143" s="230" t="str">
        <f t="shared" si="67"/>
        <v/>
      </c>
      <c r="J143" s="231"/>
      <c r="K143" s="245"/>
      <c r="L143" s="245" t="str">
        <f t="shared" si="46"/>
        <v xml:space="preserve"> </v>
      </c>
      <c r="M143" s="3" t="str">
        <f t="shared" si="47"/>
        <v/>
      </c>
      <c r="N143" s="8" t="str">
        <f t="shared" si="48"/>
        <v/>
      </c>
      <c r="O143" s="8" t="str">
        <f t="shared" si="49"/>
        <v/>
      </c>
      <c r="P143" s="8" t="str">
        <f t="shared" si="50"/>
        <v/>
      </c>
      <c r="Q143" s="8" t="str">
        <f t="shared" si="51"/>
        <v/>
      </c>
      <c r="R143" s="8" t="str">
        <f t="shared" si="52"/>
        <v/>
      </c>
      <c r="S143" s="3"/>
      <c r="T143" s="3"/>
      <c r="U143" s="3"/>
      <c r="V143" s="3" t="str">
        <f t="shared" si="53"/>
        <v/>
      </c>
      <c r="W143" s="3" t="str">
        <f t="shared" si="54"/>
        <v/>
      </c>
      <c r="X143" t="str">
        <f t="shared" si="55"/>
        <v/>
      </c>
      <c r="Y143" t="str">
        <f t="shared" si="56"/>
        <v/>
      </c>
      <c r="Z143" t="str">
        <f t="shared" si="57"/>
        <v/>
      </c>
      <c r="AA143" t="str">
        <f t="shared" si="58"/>
        <v/>
      </c>
      <c r="AB143" t="str">
        <f t="shared" si="59"/>
        <v/>
      </c>
      <c r="AC143" t="str">
        <f t="shared" si="60"/>
        <v/>
      </c>
      <c r="AD143" t="str">
        <f t="shared" si="61"/>
        <v/>
      </c>
      <c r="AE143" t="str">
        <f t="shared" si="62"/>
        <v/>
      </c>
      <c r="AF143" t="str">
        <f t="shared" si="63"/>
        <v/>
      </c>
      <c r="AG143" t="str">
        <f t="shared" si="64"/>
        <v/>
      </c>
      <c r="AH143" t="str">
        <f t="shared" si="65"/>
        <v/>
      </c>
      <c r="AI143" t="str">
        <f>IF($I143="teilgenommen",MIN(J143,ROUNDDOWN(Dateneingabe_2!$D$7,0)),"")</f>
        <v/>
      </c>
      <c r="AJ143" t="str">
        <f t="shared" si="66"/>
        <v/>
      </c>
    </row>
    <row r="144" spans="1:36" hidden="1" x14ac:dyDescent="0.2">
      <c r="A144" s="237">
        <v>140</v>
      </c>
      <c r="B144" s="230"/>
      <c r="C144" s="230"/>
      <c r="D144" s="230"/>
      <c r="E144" s="233"/>
      <c r="F144" s="230" t="str">
        <f>IF(E144="","",VLOOKUP(E144,PLZ!$A$2:$B$2550,2,FALSE))</f>
        <v/>
      </c>
      <c r="G144" s="238"/>
      <c r="H144" s="294" t="str">
        <f>IF(G144="","",DATEDIF(G144,Dateneingabe_2!$D$4,"y"))</f>
        <v/>
      </c>
      <c r="I144" s="230" t="str">
        <f t="shared" si="67"/>
        <v/>
      </c>
      <c r="J144" s="231"/>
      <c r="K144" s="245"/>
      <c r="L144" s="245" t="str">
        <f t="shared" si="46"/>
        <v xml:space="preserve"> </v>
      </c>
      <c r="M144" s="3" t="str">
        <f t="shared" si="47"/>
        <v/>
      </c>
      <c r="N144" s="8" t="str">
        <f t="shared" si="48"/>
        <v/>
      </c>
      <c r="O144" s="8" t="str">
        <f t="shared" si="49"/>
        <v/>
      </c>
      <c r="P144" s="8" t="str">
        <f t="shared" si="50"/>
        <v/>
      </c>
      <c r="Q144" s="8" t="str">
        <f t="shared" si="51"/>
        <v/>
      </c>
      <c r="R144" s="8" t="str">
        <f t="shared" si="52"/>
        <v/>
      </c>
      <c r="S144" s="3"/>
      <c r="T144" s="3"/>
      <c r="U144" s="3"/>
      <c r="V144" s="3" t="str">
        <f t="shared" si="53"/>
        <v/>
      </c>
      <c r="W144" s="3" t="str">
        <f t="shared" si="54"/>
        <v/>
      </c>
      <c r="X144" t="str">
        <f t="shared" si="55"/>
        <v/>
      </c>
      <c r="Y144" t="str">
        <f t="shared" si="56"/>
        <v/>
      </c>
      <c r="Z144" t="str">
        <f t="shared" si="57"/>
        <v/>
      </c>
      <c r="AA144" t="str">
        <f t="shared" si="58"/>
        <v/>
      </c>
      <c r="AB144" t="str">
        <f t="shared" si="59"/>
        <v/>
      </c>
      <c r="AC144" t="str">
        <f t="shared" si="60"/>
        <v/>
      </c>
      <c r="AD144" t="str">
        <f t="shared" si="61"/>
        <v/>
      </c>
      <c r="AE144" t="str">
        <f t="shared" si="62"/>
        <v/>
      </c>
      <c r="AF144" t="str">
        <f t="shared" si="63"/>
        <v/>
      </c>
      <c r="AG144" t="str">
        <f t="shared" si="64"/>
        <v/>
      </c>
      <c r="AH144" t="str">
        <f t="shared" si="65"/>
        <v/>
      </c>
      <c r="AI144" t="str">
        <f>IF($I144="teilgenommen",MIN(J144,ROUNDDOWN(Dateneingabe_2!$D$7,0)),"")</f>
        <v/>
      </c>
      <c r="AJ144" t="str">
        <f t="shared" si="66"/>
        <v/>
      </c>
    </row>
    <row r="145" spans="1:36" hidden="1" x14ac:dyDescent="0.2">
      <c r="A145" s="237">
        <v>141</v>
      </c>
      <c r="B145" s="230"/>
      <c r="C145" s="230"/>
      <c r="D145" s="230"/>
      <c r="E145" s="233"/>
      <c r="F145" s="230" t="str">
        <f>IF(E145="","",VLOOKUP(E145,PLZ!$A$2:$B$2550,2,FALSE))</f>
        <v/>
      </c>
      <c r="G145" s="238"/>
      <c r="H145" s="294" t="str">
        <f>IF(G145="","",DATEDIF(G145,Dateneingabe_2!$D$4,"y"))</f>
        <v/>
      </c>
      <c r="I145" s="230" t="str">
        <f t="shared" si="67"/>
        <v/>
      </c>
      <c r="J145" s="231"/>
      <c r="K145" s="245"/>
      <c r="L145" s="245" t="str">
        <f t="shared" si="46"/>
        <v xml:space="preserve"> </v>
      </c>
      <c r="M145" s="3" t="str">
        <f t="shared" si="47"/>
        <v/>
      </c>
      <c r="N145" s="8" t="str">
        <f t="shared" si="48"/>
        <v/>
      </c>
      <c r="O145" s="8" t="str">
        <f t="shared" si="49"/>
        <v/>
      </c>
      <c r="P145" s="8" t="str">
        <f t="shared" si="50"/>
        <v/>
      </c>
      <c r="Q145" s="8" t="str">
        <f t="shared" si="51"/>
        <v/>
      </c>
      <c r="R145" s="8" t="str">
        <f t="shared" si="52"/>
        <v/>
      </c>
      <c r="S145" s="3"/>
      <c r="T145" s="3"/>
      <c r="U145" s="3"/>
      <c r="V145" s="3" t="str">
        <f t="shared" si="53"/>
        <v/>
      </c>
      <c r="W145" s="3" t="str">
        <f t="shared" si="54"/>
        <v/>
      </c>
      <c r="X145" t="str">
        <f t="shared" si="55"/>
        <v/>
      </c>
      <c r="Y145" t="str">
        <f t="shared" si="56"/>
        <v/>
      </c>
      <c r="Z145" t="str">
        <f t="shared" si="57"/>
        <v/>
      </c>
      <c r="AA145" t="str">
        <f t="shared" si="58"/>
        <v/>
      </c>
      <c r="AB145" t="str">
        <f t="shared" si="59"/>
        <v/>
      </c>
      <c r="AC145" t="str">
        <f t="shared" si="60"/>
        <v/>
      </c>
      <c r="AD145" t="str">
        <f t="shared" si="61"/>
        <v/>
      </c>
      <c r="AE145" t="str">
        <f t="shared" si="62"/>
        <v/>
      </c>
      <c r="AF145" t="str">
        <f t="shared" si="63"/>
        <v/>
      </c>
      <c r="AG145" t="str">
        <f t="shared" si="64"/>
        <v/>
      </c>
      <c r="AH145" t="str">
        <f t="shared" si="65"/>
        <v/>
      </c>
      <c r="AI145" t="str">
        <f>IF($I145="teilgenommen",MIN(J145,ROUNDDOWN(Dateneingabe_2!$D$7,0)),"")</f>
        <v/>
      </c>
      <c r="AJ145" t="str">
        <f t="shared" si="66"/>
        <v/>
      </c>
    </row>
    <row r="146" spans="1:36" hidden="1" x14ac:dyDescent="0.2">
      <c r="A146" s="237">
        <v>142</v>
      </c>
      <c r="B146" s="230"/>
      <c r="C146" s="230"/>
      <c r="D146" s="230"/>
      <c r="E146" s="233"/>
      <c r="F146" s="230" t="str">
        <f>IF(E146="","",VLOOKUP(E146,PLZ!$A$2:$B$2550,2,FALSE))</f>
        <v/>
      </c>
      <c r="G146" s="238"/>
      <c r="H146" s="294" t="str">
        <f>IF(G146="","",DATEDIF(G146,Dateneingabe_2!$D$4,"y"))</f>
        <v/>
      </c>
      <c r="I146" s="230" t="str">
        <f t="shared" si="67"/>
        <v/>
      </c>
      <c r="J146" s="231"/>
      <c r="K146" s="245"/>
      <c r="L146" s="245" t="str">
        <f t="shared" si="46"/>
        <v xml:space="preserve"> </v>
      </c>
      <c r="M146" s="3" t="str">
        <f t="shared" si="47"/>
        <v/>
      </c>
      <c r="N146" s="8" t="str">
        <f t="shared" si="48"/>
        <v/>
      </c>
      <c r="O146" s="8" t="str">
        <f t="shared" si="49"/>
        <v/>
      </c>
      <c r="P146" s="8" t="str">
        <f t="shared" si="50"/>
        <v/>
      </c>
      <c r="Q146" s="8" t="str">
        <f t="shared" si="51"/>
        <v/>
      </c>
      <c r="R146" s="8" t="str">
        <f t="shared" si="52"/>
        <v/>
      </c>
      <c r="S146" s="3"/>
      <c r="T146" s="3"/>
      <c r="U146" s="3"/>
      <c r="V146" s="3" t="str">
        <f t="shared" si="53"/>
        <v/>
      </c>
      <c r="W146" s="3" t="str">
        <f t="shared" si="54"/>
        <v/>
      </c>
      <c r="X146" t="str">
        <f t="shared" si="55"/>
        <v/>
      </c>
      <c r="Y146" t="str">
        <f t="shared" si="56"/>
        <v/>
      </c>
      <c r="Z146" t="str">
        <f t="shared" si="57"/>
        <v/>
      </c>
      <c r="AA146" t="str">
        <f t="shared" si="58"/>
        <v/>
      </c>
      <c r="AB146" t="str">
        <f t="shared" si="59"/>
        <v/>
      </c>
      <c r="AC146" t="str">
        <f t="shared" si="60"/>
        <v/>
      </c>
      <c r="AD146" t="str">
        <f t="shared" si="61"/>
        <v/>
      </c>
      <c r="AE146" t="str">
        <f t="shared" si="62"/>
        <v/>
      </c>
      <c r="AF146" t="str">
        <f t="shared" si="63"/>
        <v/>
      </c>
      <c r="AG146" t="str">
        <f t="shared" si="64"/>
        <v/>
      </c>
      <c r="AH146" t="str">
        <f t="shared" si="65"/>
        <v/>
      </c>
      <c r="AI146" t="str">
        <f>IF($I146="teilgenommen",MIN(J146,ROUNDDOWN(Dateneingabe_2!$D$7,0)),"")</f>
        <v/>
      </c>
      <c r="AJ146" t="str">
        <f t="shared" si="66"/>
        <v/>
      </c>
    </row>
    <row r="147" spans="1:36" hidden="1" x14ac:dyDescent="0.2">
      <c r="A147" s="237">
        <v>143</v>
      </c>
      <c r="B147" s="230"/>
      <c r="C147" s="230"/>
      <c r="D147" s="230"/>
      <c r="E147" s="233"/>
      <c r="F147" s="230" t="str">
        <f>IF(E147="","",VLOOKUP(E147,PLZ!$A$2:$B$2550,2,FALSE))</f>
        <v/>
      </c>
      <c r="G147" s="238"/>
      <c r="H147" s="294" t="str">
        <f>IF(G147="","",DATEDIF(G147,Dateneingabe_2!$D$4,"y"))</f>
        <v/>
      </c>
      <c r="I147" s="230" t="str">
        <f t="shared" si="67"/>
        <v/>
      </c>
      <c r="J147" s="231"/>
      <c r="K147" s="245"/>
      <c r="L147" s="245" t="str">
        <f t="shared" si="46"/>
        <v xml:space="preserve"> </v>
      </c>
      <c r="M147" s="3" t="str">
        <f t="shared" si="47"/>
        <v/>
      </c>
      <c r="N147" s="8" t="str">
        <f t="shared" si="48"/>
        <v/>
      </c>
      <c r="O147" s="8" t="str">
        <f t="shared" si="49"/>
        <v/>
      </c>
      <c r="P147" s="8" t="str">
        <f t="shared" si="50"/>
        <v/>
      </c>
      <c r="Q147" s="8" t="str">
        <f t="shared" si="51"/>
        <v/>
      </c>
      <c r="R147" s="8" t="str">
        <f t="shared" si="52"/>
        <v/>
      </c>
      <c r="S147" s="3"/>
      <c r="T147" s="3"/>
      <c r="U147" s="3"/>
      <c r="V147" s="3" t="str">
        <f t="shared" si="53"/>
        <v/>
      </c>
      <c r="W147" s="3" t="str">
        <f t="shared" si="54"/>
        <v/>
      </c>
      <c r="X147" t="str">
        <f t="shared" si="55"/>
        <v/>
      </c>
      <c r="Y147" t="str">
        <f t="shared" si="56"/>
        <v/>
      </c>
      <c r="Z147" t="str">
        <f t="shared" si="57"/>
        <v/>
      </c>
      <c r="AA147" t="str">
        <f t="shared" si="58"/>
        <v/>
      </c>
      <c r="AB147" t="str">
        <f t="shared" si="59"/>
        <v/>
      </c>
      <c r="AC147" t="str">
        <f t="shared" si="60"/>
        <v/>
      </c>
      <c r="AD147" t="str">
        <f t="shared" si="61"/>
        <v/>
      </c>
      <c r="AE147" t="str">
        <f t="shared" si="62"/>
        <v/>
      </c>
      <c r="AF147" t="str">
        <f t="shared" si="63"/>
        <v/>
      </c>
      <c r="AG147" t="str">
        <f t="shared" si="64"/>
        <v/>
      </c>
      <c r="AH147" t="str">
        <f t="shared" si="65"/>
        <v/>
      </c>
      <c r="AI147" t="str">
        <f>IF($I147="teilgenommen",MIN(J147,ROUNDDOWN(Dateneingabe_2!$D$7,0)),"")</f>
        <v/>
      </c>
      <c r="AJ147" t="str">
        <f t="shared" si="66"/>
        <v/>
      </c>
    </row>
    <row r="148" spans="1:36" hidden="1" x14ac:dyDescent="0.2">
      <c r="A148" s="237">
        <v>144</v>
      </c>
      <c r="B148" s="230"/>
      <c r="C148" s="230"/>
      <c r="D148" s="230"/>
      <c r="E148" s="233"/>
      <c r="F148" s="230" t="str">
        <f>IF(E148="","",VLOOKUP(E148,PLZ!$A$2:$B$2550,2,FALSE))</f>
        <v/>
      </c>
      <c r="G148" s="238"/>
      <c r="H148" s="294" t="str">
        <f>IF(G148="","",DATEDIF(G148,Dateneingabe_2!$D$4,"y"))</f>
        <v/>
      </c>
      <c r="I148" s="230" t="str">
        <f t="shared" si="67"/>
        <v/>
      </c>
      <c r="J148" s="231"/>
      <c r="K148" s="245"/>
      <c r="L148" s="245" t="str">
        <f t="shared" si="46"/>
        <v xml:space="preserve"> </v>
      </c>
      <c r="M148" s="3" t="str">
        <f t="shared" si="47"/>
        <v/>
      </c>
      <c r="N148" s="8" t="str">
        <f t="shared" si="48"/>
        <v/>
      </c>
      <c r="O148" s="8" t="str">
        <f t="shared" si="49"/>
        <v/>
      </c>
      <c r="P148" s="8" t="str">
        <f t="shared" si="50"/>
        <v/>
      </c>
      <c r="Q148" s="8" t="str">
        <f t="shared" si="51"/>
        <v/>
      </c>
      <c r="R148" s="8" t="str">
        <f t="shared" si="52"/>
        <v/>
      </c>
      <c r="S148" s="3"/>
      <c r="T148" s="3"/>
      <c r="U148" s="3"/>
      <c r="V148" s="3" t="str">
        <f t="shared" si="53"/>
        <v/>
      </c>
      <c r="W148" s="3" t="str">
        <f t="shared" si="54"/>
        <v/>
      </c>
      <c r="X148" t="str">
        <f t="shared" si="55"/>
        <v/>
      </c>
      <c r="Y148" t="str">
        <f t="shared" si="56"/>
        <v/>
      </c>
      <c r="Z148" t="str">
        <f t="shared" si="57"/>
        <v/>
      </c>
      <c r="AA148" t="str">
        <f t="shared" si="58"/>
        <v/>
      </c>
      <c r="AB148" t="str">
        <f t="shared" si="59"/>
        <v/>
      </c>
      <c r="AC148" t="str">
        <f t="shared" si="60"/>
        <v/>
      </c>
      <c r="AD148" t="str">
        <f t="shared" si="61"/>
        <v/>
      </c>
      <c r="AE148" t="str">
        <f t="shared" si="62"/>
        <v/>
      </c>
      <c r="AF148" t="str">
        <f t="shared" si="63"/>
        <v/>
      </c>
      <c r="AG148" t="str">
        <f t="shared" si="64"/>
        <v/>
      </c>
      <c r="AH148" t="str">
        <f t="shared" si="65"/>
        <v/>
      </c>
      <c r="AI148" t="str">
        <f>IF($I148="teilgenommen",MIN(J148,ROUNDDOWN(Dateneingabe_2!$D$7,0)),"")</f>
        <v/>
      </c>
      <c r="AJ148" t="str">
        <f t="shared" si="66"/>
        <v/>
      </c>
    </row>
    <row r="149" spans="1:36" hidden="1" x14ac:dyDescent="0.2">
      <c r="A149" s="237">
        <v>145</v>
      </c>
      <c r="B149" s="230"/>
      <c r="C149" s="230"/>
      <c r="D149" s="230"/>
      <c r="E149" s="233"/>
      <c r="F149" s="230" t="str">
        <f>IF(E149="","",VLOOKUP(E149,PLZ!$A$2:$B$2550,2,FALSE))</f>
        <v/>
      </c>
      <c r="G149" s="238"/>
      <c r="H149" s="294" t="str">
        <f>IF(G149="","",DATEDIF(G149,Dateneingabe_2!$D$4,"y"))</f>
        <v/>
      </c>
      <c r="I149" s="230" t="str">
        <f t="shared" si="67"/>
        <v/>
      </c>
      <c r="J149" s="231"/>
      <c r="K149" s="245"/>
      <c r="L149" s="245" t="str">
        <f t="shared" si="46"/>
        <v xml:space="preserve"> </v>
      </c>
      <c r="M149" s="3" t="str">
        <f t="shared" si="47"/>
        <v/>
      </c>
      <c r="N149" s="8" t="str">
        <f t="shared" si="48"/>
        <v/>
      </c>
      <c r="O149" s="8" t="str">
        <f t="shared" si="49"/>
        <v/>
      </c>
      <c r="P149" s="8" t="str">
        <f t="shared" si="50"/>
        <v/>
      </c>
      <c r="Q149" s="8" t="str">
        <f t="shared" si="51"/>
        <v/>
      </c>
      <c r="R149" s="8" t="str">
        <f t="shared" si="52"/>
        <v/>
      </c>
      <c r="S149" s="3"/>
      <c r="T149" s="3"/>
      <c r="U149" s="3"/>
      <c r="V149" s="3" t="str">
        <f t="shared" si="53"/>
        <v/>
      </c>
      <c r="W149" s="3" t="str">
        <f t="shared" si="54"/>
        <v/>
      </c>
      <c r="X149" t="str">
        <f t="shared" si="55"/>
        <v/>
      </c>
      <c r="Y149" t="str">
        <f t="shared" si="56"/>
        <v/>
      </c>
      <c r="Z149" t="str">
        <f t="shared" si="57"/>
        <v/>
      </c>
      <c r="AA149" t="str">
        <f t="shared" si="58"/>
        <v/>
      </c>
      <c r="AB149" t="str">
        <f t="shared" si="59"/>
        <v/>
      </c>
      <c r="AC149" t="str">
        <f t="shared" si="60"/>
        <v/>
      </c>
      <c r="AD149" t="str">
        <f t="shared" si="61"/>
        <v/>
      </c>
      <c r="AE149" t="str">
        <f t="shared" si="62"/>
        <v/>
      </c>
      <c r="AF149" t="str">
        <f t="shared" si="63"/>
        <v/>
      </c>
      <c r="AG149" t="str">
        <f t="shared" si="64"/>
        <v/>
      </c>
      <c r="AH149" t="str">
        <f t="shared" si="65"/>
        <v/>
      </c>
      <c r="AI149" t="str">
        <f>IF($I149="teilgenommen",MIN(J149,ROUNDDOWN(Dateneingabe_2!$D$7,0)),"")</f>
        <v/>
      </c>
      <c r="AJ149" t="str">
        <f t="shared" si="66"/>
        <v/>
      </c>
    </row>
    <row r="150" spans="1:36" hidden="1" x14ac:dyDescent="0.2">
      <c r="A150" s="237">
        <v>146</v>
      </c>
      <c r="B150" s="230"/>
      <c r="C150" s="230"/>
      <c r="D150" s="230"/>
      <c r="E150" s="233"/>
      <c r="F150" s="230" t="str">
        <f>IF(E150="","",VLOOKUP(E150,PLZ!$A$2:$B$2550,2,FALSE))</f>
        <v/>
      </c>
      <c r="G150" s="238"/>
      <c r="H150" s="294" t="str">
        <f>IF(G150="","",DATEDIF(G150,Dateneingabe_2!$D$4,"y"))</f>
        <v/>
      </c>
      <c r="I150" s="230" t="str">
        <f t="shared" si="67"/>
        <v/>
      </c>
      <c r="J150" s="231"/>
      <c r="K150" s="245"/>
      <c r="L150" s="245" t="str">
        <f t="shared" si="46"/>
        <v xml:space="preserve"> </v>
      </c>
      <c r="M150" s="3" t="str">
        <f t="shared" si="47"/>
        <v/>
      </c>
      <c r="N150" s="8" t="str">
        <f t="shared" si="48"/>
        <v/>
      </c>
      <c r="O150" s="8" t="str">
        <f t="shared" si="49"/>
        <v/>
      </c>
      <c r="P150" s="8" t="str">
        <f t="shared" si="50"/>
        <v/>
      </c>
      <c r="Q150" s="8" t="str">
        <f t="shared" si="51"/>
        <v/>
      </c>
      <c r="R150" s="8" t="str">
        <f t="shared" si="52"/>
        <v/>
      </c>
      <c r="S150" s="3"/>
      <c r="T150" s="3"/>
      <c r="U150" s="3"/>
      <c r="V150" s="3" t="str">
        <f t="shared" si="53"/>
        <v/>
      </c>
      <c r="W150" s="3" t="str">
        <f t="shared" si="54"/>
        <v/>
      </c>
      <c r="X150" t="str">
        <f t="shared" si="55"/>
        <v/>
      </c>
      <c r="Y150" t="str">
        <f t="shared" si="56"/>
        <v/>
      </c>
      <c r="Z150" t="str">
        <f t="shared" si="57"/>
        <v/>
      </c>
      <c r="AA150" t="str">
        <f t="shared" si="58"/>
        <v/>
      </c>
      <c r="AB150" t="str">
        <f t="shared" si="59"/>
        <v/>
      </c>
      <c r="AC150" t="str">
        <f t="shared" si="60"/>
        <v/>
      </c>
      <c r="AD150" t="str">
        <f t="shared" si="61"/>
        <v/>
      </c>
      <c r="AE150" t="str">
        <f t="shared" si="62"/>
        <v/>
      </c>
      <c r="AF150" t="str">
        <f t="shared" si="63"/>
        <v/>
      </c>
      <c r="AG150" t="str">
        <f t="shared" si="64"/>
        <v/>
      </c>
      <c r="AH150" t="str">
        <f t="shared" si="65"/>
        <v/>
      </c>
      <c r="AI150" t="str">
        <f>IF($I150="teilgenommen",MIN(J150,ROUNDDOWN(Dateneingabe_2!$D$7,0)),"")</f>
        <v/>
      </c>
      <c r="AJ150" t="str">
        <f t="shared" si="66"/>
        <v/>
      </c>
    </row>
    <row r="151" spans="1:36" hidden="1" x14ac:dyDescent="0.2">
      <c r="A151" s="237">
        <v>147</v>
      </c>
      <c r="B151" s="230"/>
      <c r="C151" s="230"/>
      <c r="D151" s="230"/>
      <c r="E151" s="233"/>
      <c r="F151" s="230" t="str">
        <f>IF(E151="","",VLOOKUP(E151,PLZ!$A$2:$B$2550,2,FALSE))</f>
        <v/>
      </c>
      <c r="G151" s="238"/>
      <c r="H151" s="294" t="str">
        <f>IF(G151="","",DATEDIF(G151,Dateneingabe_2!$D$4,"y"))</f>
        <v/>
      </c>
      <c r="I151" s="230" t="str">
        <f t="shared" si="67"/>
        <v/>
      </c>
      <c r="J151" s="231"/>
      <c r="K151" s="245"/>
      <c r="L151" s="245" t="str">
        <f t="shared" si="46"/>
        <v xml:space="preserve"> </v>
      </c>
      <c r="M151" s="3" t="str">
        <f t="shared" si="47"/>
        <v/>
      </c>
      <c r="N151" s="8" t="str">
        <f t="shared" si="48"/>
        <v/>
      </c>
      <c r="O151" s="8" t="str">
        <f t="shared" si="49"/>
        <v/>
      </c>
      <c r="P151" s="8" t="str">
        <f t="shared" si="50"/>
        <v/>
      </c>
      <c r="Q151" s="8" t="str">
        <f t="shared" si="51"/>
        <v/>
      </c>
      <c r="R151" s="8" t="str">
        <f t="shared" si="52"/>
        <v/>
      </c>
      <c r="S151" s="3"/>
      <c r="T151" s="3"/>
      <c r="U151" s="3"/>
      <c r="V151" s="3" t="str">
        <f t="shared" si="53"/>
        <v/>
      </c>
      <c r="W151" s="3" t="str">
        <f t="shared" si="54"/>
        <v/>
      </c>
      <c r="X151" t="str">
        <f t="shared" si="55"/>
        <v/>
      </c>
      <c r="Y151" t="str">
        <f t="shared" si="56"/>
        <v/>
      </c>
      <c r="Z151" t="str">
        <f t="shared" si="57"/>
        <v/>
      </c>
      <c r="AA151" t="str">
        <f t="shared" si="58"/>
        <v/>
      </c>
      <c r="AB151" t="str">
        <f t="shared" si="59"/>
        <v/>
      </c>
      <c r="AC151" t="str">
        <f t="shared" si="60"/>
        <v/>
      </c>
      <c r="AD151" t="str">
        <f t="shared" si="61"/>
        <v/>
      </c>
      <c r="AE151" t="str">
        <f t="shared" si="62"/>
        <v/>
      </c>
      <c r="AF151" t="str">
        <f t="shared" si="63"/>
        <v/>
      </c>
      <c r="AG151" t="str">
        <f t="shared" si="64"/>
        <v/>
      </c>
      <c r="AH151" t="str">
        <f t="shared" si="65"/>
        <v/>
      </c>
      <c r="AI151" t="str">
        <f>IF($I151="teilgenommen",MIN(J151,ROUNDDOWN(Dateneingabe_2!$D$7,0)),"")</f>
        <v/>
      </c>
      <c r="AJ151" t="str">
        <f t="shared" si="66"/>
        <v/>
      </c>
    </row>
    <row r="152" spans="1:36" hidden="1" x14ac:dyDescent="0.2">
      <c r="A152" s="237">
        <v>148</v>
      </c>
      <c r="B152" s="230"/>
      <c r="C152" s="230"/>
      <c r="D152" s="230"/>
      <c r="E152" s="233"/>
      <c r="F152" s="230" t="str">
        <f>IF(E152="","",VLOOKUP(E152,PLZ!$A$2:$B$2550,2,FALSE))</f>
        <v/>
      </c>
      <c r="G152" s="238"/>
      <c r="H152" s="294" t="str">
        <f>IF(G152="","",DATEDIF(G152,Dateneingabe_2!$D$4,"y"))</f>
        <v/>
      </c>
      <c r="I152" s="230" t="str">
        <f t="shared" si="67"/>
        <v/>
      </c>
      <c r="J152" s="231"/>
      <c r="K152" s="245"/>
      <c r="L152" s="245" t="str">
        <f t="shared" si="46"/>
        <v xml:space="preserve"> </v>
      </c>
      <c r="M152" s="3" t="str">
        <f t="shared" si="47"/>
        <v/>
      </c>
      <c r="N152" s="8" t="str">
        <f t="shared" si="48"/>
        <v/>
      </c>
      <c r="O152" s="8" t="str">
        <f t="shared" si="49"/>
        <v/>
      </c>
      <c r="P152" s="8" t="str">
        <f t="shared" si="50"/>
        <v/>
      </c>
      <c r="Q152" s="8" t="str">
        <f t="shared" si="51"/>
        <v/>
      </c>
      <c r="R152" s="8" t="str">
        <f t="shared" si="52"/>
        <v/>
      </c>
      <c r="S152" s="3"/>
      <c r="T152" s="3"/>
      <c r="U152" s="3"/>
      <c r="V152" s="3" t="str">
        <f t="shared" si="53"/>
        <v/>
      </c>
      <c r="W152" s="3" t="str">
        <f t="shared" si="54"/>
        <v/>
      </c>
      <c r="X152" t="str">
        <f t="shared" si="55"/>
        <v/>
      </c>
      <c r="Y152" t="str">
        <f t="shared" si="56"/>
        <v/>
      </c>
      <c r="Z152" t="str">
        <f t="shared" si="57"/>
        <v/>
      </c>
      <c r="AA152" t="str">
        <f t="shared" si="58"/>
        <v/>
      </c>
      <c r="AB152" t="str">
        <f t="shared" si="59"/>
        <v/>
      </c>
      <c r="AC152" t="str">
        <f t="shared" si="60"/>
        <v/>
      </c>
      <c r="AD152" t="str">
        <f t="shared" si="61"/>
        <v/>
      </c>
      <c r="AE152" t="str">
        <f t="shared" si="62"/>
        <v/>
      </c>
      <c r="AF152" t="str">
        <f t="shared" si="63"/>
        <v/>
      </c>
      <c r="AG152" t="str">
        <f t="shared" si="64"/>
        <v/>
      </c>
      <c r="AH152" t="str">
        <f t="shared" si="65"/>
        <v/>
      </c>
      <c r="AI152" t="str">
        <f>IF($I152="teilgenommen",MIN(J152,ROUNDDOWN(Dateneingabe_2!$D$7,0)),"")</f>
        <v/>
      </c>
      <c r="AJ152" t="str">
        <f t="shared" si="66"/>
        <v/>
      </c>
    </row>
    <row r="153" spans="1:36" hidden="1" x14ac:dyDescent="0.2">
      <c r="A153" s="237">
        <v>149</v>
      </c>
      <c r="B153" s="232"/>
      <c r="C153" s="230"/>
      <c r="D153" s="230"/>
      <c r="E153" s="233"/>
      <c r="F153" s="230" t="str">
        <f>IF(E153="","",VLOOKUP(E153,PLZ!$A$2:$B$2550,2,FALSE))</f>
        <v/>
      </c>
      <c r="G153" s="238"/>
      <c r="H153" s="294" t="str">
        <f>IF(G153="","",DATEDIF(G153,Dateneingabe_2!$D$4,"y"))</f>
        <v/>
      </c>
      <c r="I153" s="230" t="str">
        <f t="shared" si="67"/>
        <v/>
      </c>
      <c r="J153" s="231"/>
      <c r="K153" s="245"/>
      <c r="L153" s="245" t="str">
        <f t="shared" si="46"/>
        <v xml:space="preserve"> </v>
      </c>
      <c r="M153" s="3" t="str">
        <f t="shared" si="47"/>
        <v/>
      </c>
      <c r="N153" s="8" t="str">
        <f t="shared" si="48"/>
        <v/>
      </c>
      <c r="O153" s="8" t="str">
        <f t="shared" si="49"/>
        <v/>
      </c>
      <c r="P153" s="8" t="str">
        <f t="shared" si="50"/>
        <v/>
      </c>
      <c r="Q153" s="8" t="str">
        <f t="shared" si="51"/>
        <v/>
      </c>
      <c r="R153" s="8" t="str">
        <f t="shared" si="52"/>
        <v/>
      </c>
      <c r="S153" s="3"/>
      <c r="T153" s="3"/>
      <c r="U153" s="3"/>
      <c r="V153" s="3" t="str">
        <f t="shared" si="53"/>
        <v/>
      </c>
      <c r="W153" s="3" t="str">
        <f t="shared" si="54"/>
        <v/>
      </c>
      <c r="X153" t="str">
        <f t="shared" si="55"/>
        <v/>
      </c>
      <c r="Y153" t="str">
        <f t="shared" si="56"/>
        <v/>
      </c>
      <c r="Z153" t="str">
        <f t="shared" si="57"/>
        <v/>
      </c>
      <c r="AA153" t="str">
        <f t="shared" si="58"/>
        <v/>
      </c>
      <c r="AB153" t="str">
        <f t="shared" si="59"/>
        <v/>
      </c>
      <c r="AC153" t="str">
        <f t="shared" si="60"/>
        <v/>
      </c>
      <c r="AD153" t="str">
        <f t="shared" si="61"/>
        <v/>
      </c>
      <c r="AE153" t="str">
        <f t="shared" si="62"/>
        <v/>
      </c>
      <c r="AF153" t="str">
        <f t="shared" si="63"/>
        <v/>
      </c>
      <c r="AG153" t="str">
        <f t="shared" si="64"/>
        <v/>
      </c>
      <c r="AH153" t="str">
        <f t="shared" si="65"/>
        <v/>
      </c>
      <c r="AI153" t="str">
        <f>IF($I153="teilgenommen",MIN(J153,ROUNDDOWN(Dateneingabe_2!$D$7,0)),"")</f>
        <v/>
      </c>
      <c r="AJ153" t="str">
        <f t="shared" si="66"/>
        <v/>
      </c>
    </row>
    <row r="154" spans="1:36" hidden="1" x14ac:dyDescent="0.2">
      <c r="A154" s="237">
        <v>150</v>
      </c>
      <c r="B154" s="230"/>
      <c r="C154" s="230"/>
      <c r="D154" s="230"/>
      <c r="E154" s="233"/>
      <c r="F154" s="230" t="str">
        <f>IF(E154="","",VLOOKUP(E154,PLZ!$A$2:$B$2550,2,FALSE))</f>
        <v/>
      </c>
      <c r="G154" s="238"/>
      <c r="H154" s="294" t="str">
        <f>IF(G154="","",DATEDIF(G154,Dateneingabe_2!$D$4,"y"))</f>
        <v/>
      </c>
      <c r="I154" s="230" t="str">
        <f t="shared" si="67"/>
        <v/>
      </c>
      <c r="J154" s="231"/>
      <c r="K154" s="245"/>
      <c r="L154" s="245" t="str">
        <f t="shared" si="46"/>
        <v xml:space="preserve"> </v>
      </c>
      <c r="M154" s="3" t="str">
        <f t="shared" si="47"/>
        <v/>
      </c>
      <c r="N154" s="8" t="str">
        <f t="shared" si="48"/>
        <v/>
      </c>
      <c r="O154" s="8" t="str">
        <f t="shared" si="49"/>
        <v/>
      </c>
      <c r="P154" s="8" t="str">
        <f t="shared" si="50"/>
        <v/>
      </c>
      <c r="Q154" s="8" t="str">
        <f t="shared" si="51"/>
        <v/>
      </c>
      <c r="R154" s="8" t="str">
        <f t="shared" si="52"/>
        <v/>
      </c>
      <c r="S154" s="3"/>
      <c r="T154" s="3"/>
      <c r="U154" s="3"/>
      <c r="V154" s="3" t="str">
        <f t="shared" si="53"/>
        <v/>
      </c>
      <c r="W154" s="3" t="str">
        <f t="shared" si="54"/>
        <v/>
      </c>
      <c r="X154" t="str">
        <f t="shared" si="55"/>
        <v/>
      </c>
      <c r="Y154" t="str">
        <f t="shared" si="56"/>
        <v/>
      </c>
      <c r="Z154" t="str">
        <f t="shared" si="57"/>
        <v/>
      </c>
      <c r="AA154" t="str">
        <f t="shared" si="58"/>
        <v/>
      </c>
      <c r="AB154" t="str">
        <f t="shared" si="59"/>
        <v/>
      </c>
      <c r="AC154" t="str">
        <f t="shared" si="60"/>
        <v/>
      </c>
      <c r="AD154" t="str">
        <f t="shared" si="61"/>
        <v/>
      </c>
      <c r="AE154" t="str">
        <f t="shared" si="62"/>
        <v/>
      </c>
      <c r="AF154" t="str">
        <f t="shared" si="63"/>
        <v/>
      </c>
      <c r="AG154" t="str">
        <f t="shared" si="64"/>
        <v/>
      </c>
      <c r="AH154" t="str">
        <f t="shared" si="65"/>
        <v/>
      </c>
      <c r="AI154" t="str">
        <f>IF($I154="teilgenommen",MIN(J154,ROUNDDOWN(Dateneingabe_2!$D$7,0)),"")</f>
        <v/>
      </c>
      <c r="AJ154" t="str">
        <f t="shared" si="66"/>
        <v/>
      </c>
    </row>
    <row r="155" spans="1:36" hidden="1" x14ac:dyDescent="0.2">
      <c r="A155" s="237">
        <v>151</v>
      </c>
      <c r="B155" s="230"/>
      <c r="C155" s="230"/>
      <c r="D155" s="230"/>
      <c r="E155" s="233"/>
      <c r="F155" s="230" t="str">
        <f>IF(E155="","",VLOOKUP(E155,PLZ!$A$2:$B$2550,2,FALSE))</f>
        <v/>
      </c>
      <c r="G155" s="238"/>
      <c r="H155" s="294" t="str">
        <f>IF(G155="","",DATEDIF(G155,Dateneingabe_2!$D$4,"y"))</f>
        <v/>
      </c>
      <c r="I155" s="230" t="str">
        <f t="shared" si="67"/>
        <v/>
      </c>
      <c r="J155" s="231"/>
      <c r="K155" s="245"/>
      <c r="L155" s="245" t="str">
        <f t="shared" si="46"/>
        <v xml:space="preserve"> </v>
      </c>
      <c r="M155" s="3" t="str">
        <f t="shared" si="47"/>
        <v/>
      </c>
      <c r="N155" s="8" t="str">
        <f t="shared" si="48"/>
        <v/>
      </c>
      <c r="O155" s="8" t="str">
        <f t="shared" si="49"/>
        <v/>
      </c>
      <c r="P155" s="8" t="str">
        <f t="shared" si="50"/>
        <v/>
      </c>
      <c r="Q155" s="8" t="str">
        <f t="shared" si="51"/>
        <v/>
      </c>
      <c r="R155" s="8" t="str">
        <f t="shared" si="52"/>
        <v/>
      </c>
      <c r="S155" s="3"/>
      <c r="T155" s="3"/>
      <c r="U155" s="3"/>
      <c r="V155" s="3" t="str">
        <f t="shared" si="53"/>
        <v/>
      </c>
      <c r="W155" s="3" t="str">
        <f t="shared" si="54"/>
        <v/>
      </c>
      <c r="X155" t="str">
        <f t="shared" si="55"/>
        <v/>
      </c>
      <c r="Y155" t="str">
        <f t="shared" si="56"/>
        <v/>
      </c>
      <c r="Z155" t="str">
        <f t="shared" si="57"/>
        <v/>
      </c>
      <c r="AA155" t="str">
        <f t="shared" si="58"/>
        <v/>
      </c>
      <c r="AB155" t="str">
        <f t="shared" si="59"/>
        <v/>
      </c>
      <c r="AC155" t="str">
        <f t="shared" si="60"/>
        <v/>
      </c>
      <c r="AD155" t="str">
        <f t="shared" si="61"/>
        <v/>
      </c>
      <c r="AE155" t="str">
        <f t="shared" si="62"/>
        <v/>
      </c>
      <c r="AF155" t="str">
        <f t="shared" si="63"/>
        <v/>
      </c>
      <c r="AG155" t="str">
        <f t="shared" si="64"/>
        <v/>
      </c>
      <c r="AH155" t="str">
        <f t="shared" si="65"/>
        <v/>
      </c>
      <c r="AI155" t="str">
        <f>IF($I155="teilgenommen",MIN(J155,ROUNDDOWN(Dateneingabe_2!$D$7,0)),"")</f>
        <v/>
      </c>
      <c r="AJ155" t="str">
        <f t="shared" si="66"/>
        <v/>
      </c>
    </row>
    <row r="156" spans="1:36" hidden="1" x14ac:dyDescent="0.2">
      <c r="A156" s="237">
        <v>152</v>
      </c>
      <c r="B156" s="230"/>
      <c r="C156" s="230"/>
      <c r="D156" s="230"/>
      <c r="E156" s="233"/>
      <c r="F156" s="230" t="str">
        <f>IF(E156="","",VLOOKUP(E156,PLZ!$A$2:$B$2550,2,FALSE))</f>
        <v/>
      </c>
      <c r="G156" s="238"/>
      <c r="H156" s="294" t="str">
        <f>IF(G156="","",DATEDIF(G156,Dateneingabe_2!$D$4,"y"))</f>
        <v/>
      </c>
      <c r="I156" s="230" t="str">
        <f t="shared" si="67"/>
        <v/>
      </c>
      <c r="J156" s="231"/>
      <c r="K156" s="245"/>
      <c r="L156" s="245" t="str">
        <f t="shared" si="46"/>
        <v xml:space="preserve"> </v>
      </c>
      <c r="M156" s="3" t="str">
        <f t="shared" si="47"/>
        <v/>
      </c>
      <c r="N156" s="8" t="str">
        <f t="shared" si="48"/>
        <v/>
      </c>
      <c r="O156" s="8" t="str">
        <f t="shared" si="49"/>
        <v/>
      </c>
      <c r="P156" s="8" t="str">
        <f t="shared" si="50"/>
        <v/>
      </c>
      <c r="Q156" s="8" t="str">
        <f t="shared" si="51"/>
        <v/>
      </c>
      <c r="R156" s="8" t="str">
        <f t="shared" si="52"/>
        <v/>
      </c>
      <c r="S156" s="3"/>
      <c r="T156" s="3"/>
      <c r="U156" s="3"/>
      <c r="V156" s="3" t="str">
        <f t="shared" si="53"/>
        <v/>
      </c>
      <c r="W156" s="3" t="str">
        <f t="shared" si="54"/>
        <v/>
      </c>
      <c r="X156" t="str">
        <f t="shared" si="55"/>
        <v/>
      </c>
      <c r="Y156" t="str">
        <f t="shared" si="56"/>
        <v/>
      </c>
      <c r="Z156" t="str">
        <f t="shared" si="57"/>
        <v/>
      </c>
      <c r="AA156" t="str">
        <f t="shared" si="58"/>
        <v/>
      </c>
      <c r="AB156" t="str">
        <f t="shared" si="59"/>
        <v/>
      </c>
      <c r="AC156" t="str">
        <f t="shared" si="60"/>
        <v/>
      </c>
      <c r="AD156" t="str">
        <f t="shared" si="61"/>
        <v/>
      </c>
      <c r="AE156" t="str">
        <f t="shared" si="62"/>
        <v/>
      </c>
      <c r="AF156" t="str">
        <f t="shared" si="63"/>
        <v/>
      </c>
      <c r="AG156" t="str">
        <f t="shared" si="64"/>
        <v/>
      </c>
      <c r="AH156" t="str">
        <f t="shared" si="65"/>
        <v/>
      </c>
      <c r="AI156" t="str">
        <f>IF($I156="teilgenommen",MIN(J156,ROUNDDOWN(Dateneingabe_2!$D$7,0)),"")</f>
        <v/>
      </c>
      <c r="AJ156" t="str">
        <f t="shared" si="66"/>
        <v/>
      </c>
    </row>
    <row r="157" spans="1:36" hidden="1" x14ac:dyDescent="0.2">
      <c r="A157" s="237">
        <v>153</v>
      </c>
      <c r="B157" s="230"/>
      <c r="C157" s="230"/>
      <c r="D157" s="230"/>
      <c r="E157" s="233"/>
      <c r="F157" s="230" t="str">
        <f>IF(E157="","",VLOOKUP(E157,PLZ!$A$2:$B$2550,2,FALSE))</f>
        <v/>
      </c>
      <c r="G157" s="238"/>
      <c r="H157" s="294" t="str">
        <f>IF(G157="","",DATEDIF(G157,Dateneingabe_2!$D$4,"y"))</f>
        <v/>
      </c>
      <c r="I157" s="230" t="str">
        <f t="shared" si="67"/>
        <v/>
      </c>
      <c r="J157" s="231"/>
      <c r="K157" s="245"/>
      <c r="L157" s="245" t="str">
        <f t="shared" si="46"/>
        <v xml:space="preserve"> </v>
      </c>
      <c r="M157" s="3" t="str">
        <f t="shared" si="47"/>
        <v/>
      </c>
      <c r="N157" s="8" t="str">
        <f t="shared" si="48"/>
        <v/>
      </c>
      <c r="O157" s="8" t="str">
        <f t="shared" si="49"/>
        <v/>
      </c>
      <c r="P157" s="8" t="str">
        <f t="shared" si="50"/>
        <v/>
      </c>
      <c r="Q157" s="8" t="str">
        <f t="shared" si="51"/>
        <v/>
      </c>
      <c r="R157" s="8" t="str">
        <f t="shared" si="52"/>
        <v/>
      </c>
      <c r="S157" s="3"/>
      <c r="T157" s="3"/>
      <c r="U157" s="3"/>
      <c r="V157" s="3" t="str">
        <f t="shared" si="53"/>
        <v/>
      </c>
      <c r="W157" s="3" t="str">
        <f t="shared" si="54"/>
        <v/>
      </c>
      <c r="X157" t="str">
        <f t="shared" si="55"/>
        <v/>
      </c>
      <c r="Y157" t="str">
        <f t="shared" si="56"/>
        <v/>
      </c>
      <c r="Z157" t="str">
        <f t="shared" si="57"/>
        <v/>
      </c>
      <c r="AA157" t="str">
        <f t="shared" si="58"/>
        <v/>
      </c>
      <c r="AB157" t="str">
        <f t="shared" si="59"/>
        <v/>
      </c>
      <c r="AC157" t="str">
        <f t="shared" si="60"/>
        <v/>
      </c>
      <c r="AD157" t="str">
        <f t="shared" si="61"/>
        <v/>
      </c>
      <c r="AE157" t="str">
        <f t="shared" si="62"/>
        <v/>
      </c>
      <c r="AF157" t="str">
        <f t="shared" si="63"/>
        <v/>
      </c>
      <c r="AG157" t="str">
        <f t="shared" si="64"/>
        <v/>
      </c>
      <c r="AH157" t="str">
        <f t="shared" si="65"/>
        <v/>
      </c>
      <c r="AI157" t="str">
        <f>IF($I157="teilgenommen",MIN(J157,ROUNDDOWN(Dateneingabe_2!$D$7,0)),"")</f>
        <v/>
      </c>
      <c r="AJ157" t="str">
        <f t="shared" si="66"/>
        <v/>
      </c>
    </row>
    <row r="158" spans="1:36" hidden="1" x14ac:dyDescent="0.2">
      <c r="A158" s="237">
        <v>154</v>
      </c>
      <c r="B158" s="230"/>
      <c r="C158" s="230"/>
      <c r="D158" s="230"/>
      <c r="E158" s="233"/>
      <c r="F158" s="230" t="str">
        <f>IF(E158="","",VLOOKUP(E158,PLZ!$A$2:$B$2550,2,FALSE))</f>
        <v/>
      </c>
      <c r="G158" s="238"/>
      <c r="H158" s="294" t="str">
        <f>IF(G158="","",DATEDIF(G158,Dateneingabe_2!$D$4,"y"))</f>
        <v/>
      </c>
      <c r="I158" s="230" t="str">
        <f t="shared" si="67"/>
        <v/>
      </c>
      <c r="J158" s="231"/>
      <c r="K158" s="245"/>
      <c r="L158" s="245" t="str">
        <f t="shared" si="46"/>
        <v xml:space="preserve"> </v>
      </c>
      <c r="M158" s="3" t="str">
        <f t="shared" si="47"/>
        <v/>
      </c>
      <c r="N158" s="8" t="str">
        <f t="shared" si="48"/>
        <v/>
      </c>
      <c r="O158" s="8" t="str">
        <f t="shared" si="49"/>
        <v/>
      </c>
      <c r="P158" s="8" t="str">
        <f t="shared" si="50"/>
        <v/>
      </c>
      <c r="Q158" s="8" t="str">
        <f t="shared" si="51"/>
        <v/>
      </c>
      <c r="R158" s="8" t="str">
        <f t="shared" si="52"/>
        <v/>
      </c>
      <c r="S158" s="3"/>
      <c r="T158" s="3"/>
      <c r="U158" s="3"/>
      <c r="V158" s="3" t="str">
        <f t="shared" si="53"/>
        <v/>
      </c>
      <c r="W158" s="3" t="str">
        <f t="shared" si="54"/>
        <v/>
      </c>
      <c r="X158" t="str">
        <f t="shared" si="55"/>
        <v/>
      </c>
      <c r="Y158" t="str">
        <f t="shared" si="56"/>
        <v/>
      </c>
      <c r="Z158" t="str">
        <f t="shared" si="57"/>
        <v/>
      </c>
      <c r="AA158" t="str">
        <f t="shared" si="58"/>
        <v/>
      </c>
      <c r="AB158" t="str">
        <f t="shared" si="59"/>
        <v/>
      </c>
      <c r="AC158" t="str">
        <f t="shared" si="60"/>
        <v/>
      </c>
      <c r="AD158" t="str">
        <f t="shared" si="61"/>
        <v/>
      </c>
      <c r="AE158" t="str">
        <f t="shared" si="62"/>
        <v/>
      </c>
      <c r="AF158" t="str">
        <f t="shared" si="63"/>
        <v/>
      </c>
      <c r="AG158" t="str">
        <f t="shared" si="64"/>
        <v/>
      </c>
      <c r="AH158" t="str">
        <f t="shared" si="65"/>
        <v/>
      </c>
      <c r="AI158" t="str">
        <f>IF($I158="teilgenommen",MIN(J158,ROUNDDOWN(Dateneingabe_2!$D$7,0)),"")</f>
        <v/>
      </c>
      <c r="AJ158" t="str">
        <f t="shared" si="66"/>
        <v/>
      </c>
    </row>
    <row r="159" spans="1:36" hidden="1" x14ac:dyDescent="0.2">
      <c r="A159" s="237">
        <v>155</v>
      </c>
      <c r="B159" s="230"/>
      <c r="C159" s="230"/>
      <c r="D159" s="230"/>
      <c r="E159" s="233"/>
      <c r="F159" s="230" t="str">
        <f>IF(E159="","",VLOOKUP(E159,PLZ!$A$2:$B$2550,2,FALSE))</f>
        <v/>
      </c>
      <c r="G159" s="238"/>
      <c r="H159" s="294" t="str">
        <f>IF(G159="","",DATEDIF(G159,Dateneingabe_2!$D$4,"y"))</f>
        <v/>
      </c>
      <c r="I159" s="230" t="str">
        <f t="shared" si="67"/>
        <v/>
      </c>
      <c r="J159" s="231"/>
      <c r="K159" s="245"/>
      <c r="L159" s="245" t="str">
        <f t="shared" si="46"/>
        <v xml:space="preserve"> </v>
      </c>
      <c r="M159" s="3" t="str">
        <f t="shared" si="47"/>
        <v/>
      </c>
      <c r="N159" s="8" t="str">
        <f t="shared" si="48"/>
        <v/>
      </c>
      <c r="O159" s="8" t="str">
        <f t="shared" si="49"/>
        <v/>
      </c>
      <c r="P159" s="8" t="str">
        <f t="shared" si="50"/>
        <v/>
      </c>
      <c r="Q159" s="8" t="str">
        <f t="shared" si="51"/>
        <v/>
      </c>
      <c r="R159" s="8" t="str">
        <f t="shared" si="52"/>
        <v/>
      </c>
      <c r="S159" s="3"/>
      <c r="T159" s="3"/>
      <c r="U159" s="3"/>
      <c r="V159" s="3" t="str">
        <f t="shared" si="53"/>
        <v/>
      </c>
      <c r="W159" s="3" t="str">
        <f t="shared" si="54"/>
        <v/>
      </c>
      <c r="X159" t="str">
        <f t="shared" si="55"/>
        <v/>
      </c>
      <c r="Y159" t="str">
        <f t="shared" si="56"/>
        <v/>
      </c>
      <c r="Z159" t="str">
        <f t="shared" si="57"/>
        <v/>
      </c>
      <c r="AA159" t="str">
        <f t="shared" si="58"/>
        <v/>
      </c>
      <c r="AB159" t="str">
        <f t="shared" si="59"/>
        <v/>
      </c>
      <c r="AC159" t="str">
        <f t="shared" si="60"/>
        <v/>
      </c>
      <c r="AD159" t="str">
        <f t="shared" si="61"/>
        <v/>
      </c>
      <c r="AE159" t="str">
        <f t="shared" si="62"/>
        <v/>
      </c>
      <c r="AF159" t="str">
        <f t="shared" si="63"/>
        <v/>
      </c>
      <c r="AG159" t="str">
        <f t="shared" si="64"/>
        <v/>
      </c>
      <c r="AH159" t="str">
        <f t="shared" si="65"/>
        <v/>
      </c>
      <c r="AI159" t="str">
        <f>IF($I159="teilgenommen",MIN(J159,ROUNDDOWN(Dateneingabe_2!$D$7,0)),"")</f>
        <v/>
      </c>
      <c r="AJ159" t="str">
        <f t="shared" si="66"/>
        <v/>
      </c>
    </row>
    <row r="160" spans="1:36" hidden="1" x14ac:dyDescent="0.2">
      <c r="A160" s="237">
        <v>156</v>
      </c>
      <c r="B160" s="230"/>
      <c r="C160" s="230"/>
      <c r="D160" s="230"/>
      <c r="E160" s="233"/>
      <c r="F160" s="230" t="str">
        <f>IF(E160="","",VLOOKUP(E160,PLZ!$A$2:$B$2550,2,FALSE))</f>
        <v/>
      </c>
      <c r="G160" s="238"/>
      <c r="H160" s="294" t="str">
        <f>IF(G160="","",DATEDIF(G160,Dateneingabe_2!$D$4,"y"))</f>
        <v/>
      </c>
      <c r="I160" s="230" t="str">
        <f t="shared" si="67"/>
        <v/>
      </c>
      <c r="J160" s="231"/>
      <c r="K160" s="245"/>
      <c r="L160" s="245" t="str">
        <f t="shared" si="46"/>
        <v xml:space="preserve"> </v>
      </c>
      <c r="M160" s="3" t="str">
        <f t="shared" si="47"/>
        <v/>
      </c>
      <c r="N160" s="8" t="str">
        <f t="shared" si="48"/>
        <v/>
      </c>
      <c r="O160" s="8" t="str">
        <f t="shared" si="49"/>
        <v/>
      </c>
      <c r="P160" s="8" t="str">
        <f t="shared" si="50"/>
        <v/>
      </c>
      <c r="Q160" s="8" t="str">
        <f t="shared" si="51"/>
        <v/>
      </c>
      <c r="R160" s="8" t="str">
        <f t="shared" si="52"/>
        <v/>
      </c>
      <c r="S160" s="3"/>
      <c r="T160" s="3"/>
      <c r="U160" s="3"/>
      <c r="V160" s="3" t="str">
        <f t="shared" si="53"/>
        <v/>
      </c>
      <c r="W160" s="3" t="str">
        <f t="shared" si="54"/>
        <v/>
      </c>
      <c r="X160" t="str">
        <f t="shared" si="55"/>
        <v/>
      </c>
      <c r="Y160" t="str">
        <f t="shared" si="56"/>
        <v/>
      </c>
      <c r="Z160" t="str">
        <f t="shared" si="57"/>
        <v/>
      </c>
      <c r="AA160" t="str">
        <f t="shared" si="58"/>
        <v/>
      </c>
      <c r="AB160" t="str">
        <f t="shared" si="59"/>
        <v/>
      </c>
      <c r="AC160" t="str">
        <f t="shared" si="60"/>
        <v/>
      </c>
      <c r="AD160" t="str">
        <f t="shared" si="61"/>
        <v/>
      </c>
      <c r="AE160" t="str">
        <f t="shared" si="62"/>
        <v/>
      </c>
      <c r="AF160" t="str">
        <f t="shared" si="63"/>
        <v/>
      </c>
      <c r="AG160" t="str">
        <f t="shared" si="64"/>
        <v/>
      </c>
      <c r="AH160" t="str">
        <f t="shared" si="65"/>
        <v/>
      </c>
      <c r="AI160" t="str">
        <f>IF($I160="teilgenommen",MIN(J160,ROUNDDOWN(Dateneingabe_2!$D$7,0)),"")</f>
        <v/>
      </c>
      <c r="AJ160" t="str">
        <f t="shared" si="66"/>
        <v/>
      </c>
    </row>
    <row r="161" spans="1:36" hidden="1" x14ac:dyDescent="0.2">
      <c r="A161" s="237">
        <v>157</v>
      </c>
      <c r="B161" s="230"/>
      <c r="C161" s="230"/>
      <c r="D161" s="230"/>
      <c r="E161" s="233"/>
      <c r="F161" s="230" t="str">
        <f>IF(E161="","",VLOOKUP(E161,PLZ!$A$2:$B$2550,2,FALSE))</f>
        <v/>
      </c>
      <c r="G161" s="238"/>
      <c r="H161" s="294" t="str">
        <f>IF(G161="","",DATEDIF(G161,Dateneingabe_2!$D$4,"y"))</f>
        <v/>
      </c>
      <c r="I161" s="230" t="str">
        <f t="shared" si="67"/>
        <v/>
      </c>
      <c r="J161" s="231"/>
      <c r="K161" s="245"/>
      <c r="L161" s="245" t="str">
        <f t="shared" si="46"/>
        <v xml:space="preserve"> </v>
      </c>
      <c r="M161" s="3" t="str">
        <f t="shared" si="47"/>
        <v/>
      </c>
      <c r="N161" s="8" t="str">
        <f t="shared" si="48"/>
        <v/>
      </c>
      <c r="O161" s="8" t="str">
        <f t="shared" si="49"/>
        <v/>
      </c>
      <c r="P161" s="8" t="str">
        <f t="shared" si="50"/>
        <v/>
      </c>
      <c r="Q161" s="8" t="str">
        <f t="shared" si="51"/>
        <v/>
      </c>
      <c r="R161" s="8" t="str">
        <f t="shared" si="52"/>
        <v/>
      </c>
      <c r="S161" s="3"/>
      <c r="T161" s="3"/>
      <c r="U161" s="3"/>
      <c r="V161" s="3" t="str">
        <f t="shared" si="53"/>
        <v/>
      </c>
      <c r="W161" s="3" t="str">
        <f t="shared" si="54"/>
        <v/>
      </c>
      <c r="X161" t="str">
        <f t="shared" si="55"/>
        <v/>
      </c>
      <c r="Y161" t="str">
        <f t="shared" si="56"/>
        <v/>
      </c>
      <c r="Z161" t="str">
        <f t="shared" si="57"/>
        <v/>
      </c>
      <c r="AA161" t="str">
        <f t="shared" si="58"/>
        <v/>
      </c>
      <c r="AB161" t="str">
        <f t="shared" si="59"/>
        <v/>
      </c>
      <c r="AC161" t="str">
        <f t="shared" si="60"/>
        <v/>
      </c>
      <c r="AD161" t="str">
        <f t="shared" si="61"/>
        <v/>
      </c>
      <c r="AE161" t="str">
        <f t="shared" si="62"/>
        <v/>
      </c>
      <c r="AF161" t="str">
        <f t="shared" si="63"/>
        <v/>
      </c>
      <c r="AG161" t="str">
        <f t="shared" si="64"/>
        <v/>
      </c>
      <c r="AH161" t="str">
        <f t="shared" si="65"/>
        <v/>
      </c>
      <c r="AI161" t="str">
        <f>IF($I161="teilgenommen",MIN(J161,ROUNDDOWN(Dateneingabe_2!$D$7,0)),"")</f>
        <v/>
      </c>
      <c r="AJ161" t="str">
        <f t="shared" si="66"/>
        <v/>
      </c>
    </row>
    <row r="162" spans="1:36" hidden="1" x14ac:dyDescent="0.2">
      <c r="A162" s="237">
        <v>158</v>
      </c>
      <c r="B162" s="230"/>
      <c r="C162" s="230"/>
      <c r="D162" s="230"/>
      <c r="E162" s="233"/>
      <c r="F162" s="230" t="str">
        <f>IF(E162="","",VLOOKUP(E162,PLZ!$A$2:$B$2550,2,FALSE))</f>
        <v/>
      </c>
      <c r="G162" s="238"/>
      <c r="H162" s="294" t="str">
        <f>IF(G162="","",DATEDIF(G162,Dateneingabe_2!$D$4,"y"))</f>
        <v/>
      </c>
      <c r="I162" s="230" t="str">
        <f t="shared" si="67"/>
        <v/>
      </c>
      <c r="J162" s="231"/>
      <c r="K162" s="245"/>
      <c r="L162" s="245" t="str">
        <f t="shared" si="46"/>
        <v xml:space="preserve"> </v>
      </c>
      <c r="M162" s="3" t="str">
        <f t="shared" si="47"/>
        <v/>
      </c>
      <c r="N162" s="8" t="str">
        <f t="shared" si="48"/>
        <v/>
      </c>
      <c r="O162" s="8" t="str">
        <f t="shared" si="49"/>
        <v/>
      </c>
      <c r="P162" s="8" t="str">
        <f t="shared" si="50"/>
        <v/>
      </c>
      <c r="Q162" s="8" t="str">
        <f t="shared" si="51"/>
        <v/>
      </c>
      <c r="R162" s="8" t="str">
        <f t="shared" si="52"/>
        <v/>
      </c>
      <c r="S162" s="3"/>
      <c r="T162" s="3"/>
      <c r="U162" s="3"/>
      <c r="V162" s="3" t="str">
        <f t="shared" si="53"/>
        <v/>
      </c>
      <c r="W162" s="3" t="str">
        <f t="shared" si="54"/>
        <v/>
      </c>
      <c r="X162" t="str">
        <f t="shared" si="55"/>
        <v/>
      </c>
      <c r="Y162" t="str">
        <f t="shared" si="56"/>
        <v/>
      </c>
      <c r="Z162" t="str">
        <f t="shared" si="57"/>
        <v/>
      </c>
      <c r="AA162" t="str">
        <f t="shared" si="58"/>
        <v/>
      </c>
      <c r="AB162" t="str">
        <f t="shared" si="59"/>
        <v/>
      </c>
      <c r="AC162" t="str">
        <f t="shared" si="60"/>
        <v/>
      </c>
      <c r="AD162" t="str">
        <f t="shared" si="61"/>
        <v/>
      </c>
      <c r="AE162" t="str">
        <f t="shared" si="62"/>
        <v/>
      </c>
      <c r="AF162" t="str">
        <f t="shared" si="63"/>
        <v/>
      </c>
      <c r="AG162" t="str">
        <f t="shared" si="64"/>
        <v/>
      </c>
      <c r="AH162" t="str">
        <f t="shared" si="65"/>
        <v/>
      </c>
      <c r="AI162" t="str">
        <f>IF($I162="teilgenommen",MIN(J162,ROUNDDOWN(Dateneingabe_2!$D$7,0)),"")</f>
        <v/>
      </c>
      <c r="AJ162" t="str">
        <f t="shared" si="66"/>
        <v/>
      </c>
    </row>
    <row r="163" spans="1:36" hidden="1" x14ac:dyDescent="0.2">
      <c r="A163" s="237">
        <v>159</v>
      </c>
      <c r="B163" s="230"/>
      <c r="C163" s="230"/>
      <c r="D163" s="230"/>
      <c r="E163" s="233"/>
      <c r="F163" s="230" t="str">
        <f>IF(E163="","",VLOOKUP(E163,PLZ!$A$2:$B$2550,2,FALSE))</f>
        <v/>
      </c>
      <c r="G163" s="238"/>
      <c r="H163" s="294" t="str">
        <f>IF(G163="","",DATEDIF(G163,Dateneingabe_2!$D$4,"y"))</f>
        <v/>
      </c>
      <c r="I163" s="230" t="str">
        <f t="shared" si="67"/>
        <v/>
      </c>
      <c r="J163" s="231"/>
      <c r="K163" s="245"/>
      <c r="L163" s="245" t="str">
        <f t="shared" si="46"/>
        <v xml:space="preserve"> </v>
      </c>
      <c r="M163" s="3" t="str">
        <f t="shared" si="47"/>
        <v/>
      </c>
      <c r="N163" s="8" t="str">
        <f t="shared" si="48"/>
        <v/>
      </c>
      <c r="O163" s="8" t="str">
        <f t="shared" si="49"/>
        <v/>
      </c>
      <c r="P163" s="8" t="str">
        <f t="shared" si="50"/>
        <v/>
      </c>
      <c r="Q163" s="8" t="str">
        <f t="shared" si="51"/>
        <v/>
      </c>
      <c r="R163" s="8" t="str">
        <f t="shared" si="52"/>
        <v/>
      </c>
      <c r="S163" s="3"/>
      <c r="T163" s="3"/>
      <c r="U163" s="3"/>
      <c r="V163" s="3" t="str">
        <f t="shared" si="53"/>
        <v/>
      </c>
      <c r="W163" s="3" t="str">
        <f t="shared" si="54"/>
        <v/>
      </c>
      <c r="X163" t="str">
        <f t="shared" si="55"/>
        <v/>
      </c>
      <c r="Y163" t="str">
        <f t="shared" si="56"/>
        <v/>
      </c>
      <c r="Z163" t="str">
        <f t="shared" si="57"/>
        <v/>
      </c>
      <c r="AA163" t="str">
        <f t="shared" si="58"/>
        <v/>
      </c>
      <c r="AB163" t="str">
        <f t="shared" si="59"/>
        <v/>
      </c>
      <c r="AC163" t="str">
        <f t="shared" si="60"/>
        <v/>
      </c>
      <c r="AD163" t="str">
        <f t="shared" si="61"/>
        <v/>
      </c>
      <c r="AE163" t="str">
        <f t="shared" si="62"/>
        <v/>
      </c>
      <c r="AF163" t="str">
        <f t="shared" si="63"/>
        <v/>
      </c>
      <c r="AG163" t="str">
        <f t="shared" si="64"/>
        <v/>
      </c>
      <c r="AH163" t="str">
        <f t="shared" si="65"/>
        <v/>
      </c>
      <c r="AI163" t="str">
        <f>IF($I163="teilgenommen",MIN(J163,ROUNDDOWN(Dateneingabe_2!$D$7,0)),"")</f>
        <v/>
      </c>
      <c r="AJ163" t="str">
        <f t="shared" si="66"/>
        <v/>
      </c>
    </row>
    <row r="164" spans="1:36" hidden="1" x14ac:dyDescent="0.2">
      <c r="A164" s="237">
        <v>160</v>
      </c>
      <c r="B164" s="232"/>
      <c r="C164" s="230"/>
      <c r="D164" s="230"/>
      <c r="E164" s="233"/>
      <c r="F164" s="230" t="str">
        <f>IF(E164="","",VLOOKUP(E164,PLZ!$A$2:$B$2550,2,FALSE))</f>
        <v/>
      </c>
      <c r="G164" s="238"/>
      <c r="H164" s="294" t="str">
        <f>IF(G164="","",DATEDIF(G164,Dateneingabe_2!$D$4,"y"))</f>
        <v/>
      </c>
      <c r="I164" s="230" t="str">
        <f t="shared" si="67"/>
        <v/>
      </c>
      <c r="J164" s="231"/>
      <c r="K164" s="245"/>
      <c r="L164" s="245" t="str">
        <f t="shared" si="46"/>
        <v xml:space="preserve"> </v>
      </c>
      <c r="M164" s="3" t="str">
        <f t="shared" si="47"/>
        <v/>
      </c>
      <c r="N164" s="8" t="str">
        <f t="shared" si="48"/>
        <v/>
      </c>
      <c r="O164" s="8" t="str">
        <f t="shared" si="49"/>
        <v/>
      </c>
      <c r="P164" s="8" t="str">
        <f t="shared" si="50"/>
        <v/>
      </c>
      <c r="Q164" s="8" t="str">
        <f t="shared" si="51"/>
        <v/>
      </c>
      <c r="R164" s="8" t="str">
        <f t="shared" si="52"/>
        <v/>
      </c>
      <c r="S164" s="3"/>
      <c r="T164" s="3"/>
      <c r="U164" s="3"/>
      <c r="V164" s="3" t="str">
        <f t="shared" si="53"/>
        <v/>
      </c>
      <c r="W164" s="3" t="str">
        <f t="shared" si="54"/>
        <v/>
      </c>
      <c r="X164" t="str">
        <f t="shared" si="55"/>
        <v/>
      </c>
      <c r="Y164" t="str">
        <f t="shared" si="56"/>
        <v/>
      </c>
      <c r="Z164" t="str">
        <f t="shared" si="57"/>
        <v/>
      </c>
      <c r="AA164" t="str">
        <f t="shared" si="58"/>
        <v/>
      </c>
      <c r="AB164" t="str">
        <f t="shared" si="59"/>
        <v/>
      </c>
      <c r="AC164" t="str">
        <f t="shared" si="60"/>
        <v/>
      </c>
      <c r="AD164" t="str">
        <f t="shared" si="61"/>
        <v/>
      </c>
      <c r="AE164" t="str">
        <f t="shared" si="62"/>
        <v/>
      </c>
      <c r="AF164" t="str">
        <f t="shared" si="63"/>
        <v/>
      </c>
      <c r="AG164" t="str">
        <f t="shared" si="64"/>
        <v/>
      </c>
      <c r="AH164" t="str">
        <f t="shared" si="65"/>
        <v/>
      </c>
      <c r="AI164" t="str">
        <f>IF($I164="teilgenommen",MIN(J164,ROUNDDOWN(Dateneingabe_2!$D$7,0)),"")</f>
        <v/>
      </c>
      <c r="AJ164" t="str">
        <f t="shared" si="66"/>
        <v/>
      </c>
    </row>
    <row r="165" spans="1:36" hidden="1" x14ac:dyDescent="0.2">
      <c r="A165" s="237">
        <v>161</v>
      </c>
      <c r="B165" s="230"/>
      <c r="C165" s="230"/>
      <c r="D165" s="230"/>
      <c r="E165" s="233"/>
      <c r="F165" s="230" t="str">
        <f>IF(E165="","",VLOOKUP(E165,PLZ!$A$2:$B$2550,2,FALSE))</f>
        <v/>
      </c>
      <c r="G165" s="238"/>
      <c r="H165" s="294" t="str">
        <f>IF(G165="","",DATEDIF(G165,Dateneingabe_2!$D$4,"y"))</f>
        <v/>
      </c>
      <c r="I165" s="230" t="str">
        <f t="shared" si="67"/>
        <v/>
      </c>
      <c r="J165" s="231"/>
      <c r="K165" s="245"/>
      <c r="L165" s="245" t="str">
        <f t="shared" si="46"/>
        <v xml:space="preserve"> </v>
      </c>
      <c r="M165" s="3" t="str">
        <f t="shared" si="47"/>
        <v/>
      </c>
      <c r="N165" s="8" t="str">
        <f t="shared" si="48"/>
        <v/>
      </c>
      <c r="O165" s="8" t="str">
        <f t="shared" si="49"/>
        <v/>
      </c>
      <c r="P165" s="8" t="str">
        <f t="shared" si="50"/>
        <v/>
      </c>
      <c r="Q165" s="8" t="str">
        <f t="shared" si="51"/>
        <v/>
      </c>
      <c r="R165" s="8" t="str">
        <f t="shared" si="52"/>
        <v/>
      </c>
      <c r="S165" s="3"/>
      <c r="T165" s="3"/>
      <c r="U165" s="3"/>
      <c r="V165" s="3" t="str">
        <f t="shared" si="53"/>
        <v/>
      </c>
      <c r="W165" s="3" t="str">
        <f t="shared" si="54"/>
        <v/>
      </c>
      <c r="X165" t="str">
        <f t="shared" si="55"/>
        <v/>
      </c>
      <c r="Y165" t="str">
        <f t="shared" si="56"/>
        <v/>
      </c>
      <c r="Z165" t="str">
        <f t="shared" si="57"/>
        <v/>
      </c>
      <c r="AA165" t="str">
        <f t="shared" si="58"/>
        <v/>
      </c>
      <c r="AB165" t="str">
        <f t="shared" si="59"/>
        <v/>
      </c>
      <c r="AC165" t="str">
        <f t="shared" si="60"/>
        <v/>
      </c>
      <c r="AD165" t="str">
        <f t="shared" si="61"/>
        <v/>
      </c>
      <c r="AE165" t="str">
        <f t="shared" si="62"/>
        <v/>
      </c>
      <c r="AF165" t="str">
        <f t="shared" si="63"/>
        <v/>
      </c>
      <c r="AG165" t="str">
        <f t="shared" si="64"/>
        <v/>
      </c>
      <c r="AH165" t="str">
        <f t="shared" si="65"/>
        <v/>
      </c>
      <c r="AI165" t="str">
        <f>IF($I165="teilgenommen",MIN(J165,ROUNDDOWN(Dateneingabe_2!$D$7,0)),"")</f>
        <v/>
      </c>
      <c r="AJ165" t="str">
        <f t="shared" si="66"/>
        <v/>
      </c>
    </row>
    <row r="166" spans="1:36" hidden="1" x14ac:dyDescent="0.2">
      <c r="A166" s="237">
        <v>162</v>
      </c>
      <c r="B166" s="230"/>
      <c r="C166" s="230"/>
      <c r="D166" s="230"/>
      <c r="E166" s="233"/>
      <c r="F166" s="230" t="str">
        <f>IF(E166="","",VLOOKUP(E166,PLZ!$A$2:$B$2550,2,FALSE))</f>
        <v/>
      </c>
      <c r="G166" s="238"/>
      <c r="H166" s="294" t="str">
        <f>IF(G166="","",DATEDIF(G166,Dateneingabe_2!$D$4,"y"))</f>
        <v/>
      </c>
      <c r="I166" s="230" t="str">
        <f t="shared" si="67"/>
        <v/>
      </c>
      <c r="J166" s="231"/>
      <c r="K166" s="245"/>
      <c r="L166" s="245" t="str">
        <f t="shared" si="46"/>
        <v xml:space="preserve"> </v>
      </c>
      <c r="M166" s="3" t="str">
        <f t="shared" si="47"/>
        <v/>
      </c>
      <c r="N166" s="8" t="str">
        <f t="shared" si="48"/>
        <v/>
      </c>
      <c r="O166" s="8" t="str">
        <f t="shared" si="49"/>
        <v/>
      </c>
      <c r="P166" s="8" t="str">
        <f t="shared" si="50"/>
        <v/>
      </c>
      <c r="Q166" s="8" t="str">
        <f t="shared" si="51"/>
        <v/>
      </c>
      <c r="R166" s="8" t="str">
        <f t="shared" si="52"/>
        <v/>
      </c>
      <c r="S166" s="3"/>
      <c r="T166" s="3"/>
      <c r="U166" s="3"/>
      <c r="V166" s="3" t="str">
        <f t="shared" si="53"/>
        <v/>
      </c>
      <c r="W166" s="3" t="str">
        <f t="shared" si="54"/>
        <v/>
      </c>
      <c r="X166" t="str">
        <f t="shared" si="55"/>
        <v/>
      </c>
      <c r="Y166" t="str">
        <f t="shared" si="56"/>
        <v/>
      </c>
      <c r="Z166" t="str">
        <f t="shared" si="57"/>
        <v/>
      </c>
      <c r="AA166" t="str">
        <f t="shared" si="58"/>
        <v/>
      </c>
      <c r="AB166" t="str">
        <f t="shared" si="59"/>
        <v/>
      </c>
      <c r="AC166" t="str">
        <f t="shared" si="60"/>
        <v/>
      </c>
      <c r="AD166" t="str">
        <f t="shared" si="61"/>
        <v/>
      </c>
      <c r="AE166" t="str">
        <f t="shared" si="62"/>
        <v/>
      </c>
      <c r="AF166" t="str">
        <f t="shared" si="63"/>
        <v/>
      </c>
      <c r="AG166" t="str">
        <f t="shared" si="64"/>
        <v/>
      </c>
      <c r="AH166" t="str">
        <f t="shared" si="65"/>
        <v/>
      </c>
      <c r="AI166" t="str">
        <f>IF($I166="teilgenommen",MIN(J166,ROUNDDOWN(Dateneingabe_2!$D$7,0)),"")</f>
        <v/>
      </c>
      <c r="AJ166" t="str">
        <f t="shared" si="66"/>
        <v/>
      </c>
    </row>
    <row r="167" spans="1:36" hidden="1" x14ac:dyDescent="0.2">
      <c r="A167" s="237">
        <v>163</v>
      </c>
      <c r="B167" s="230"/>
      <c r="C167" s="230"/>
      <c r="D167" s="230"/>
      <c r="E167" s="233"/>
      <c r="F167" s="230" t="str">
        <f>IF(E167="","",VLOOKUP(E167,PLZ!$A$2:$B$2550,2,FALSE))</f>
        <v/>
      </c>
      <c r="G167" s="238"/>
      <c r="H167" s="294" t="str">
        <f>IF(G167="","",DATEDIF(G167,Dateneingabe_2!$D$4,"y"))</f>
        <v/>
      </c>
      <c r="I167" s="230" t="str">
        <f t="shared" si="67"/>
        <v/>
      </c>
      <c r="J167" s="231"/>
      <c r="K167" s="245"/>
      <c r="L167" s="245" t="str">
        <f t="shared" si="46"/>
        <v xml:space="preserve"> </v>
      </c>
      <c r="M167" s="3" t="str">
        <f t="shared" si="47"/>
        <v/>
      </c>
      <c r="N167" s="8" t="str">
        <f t="shared" si="48"/>
        <v/>
      </c>
      <c r="O167" s="8" t="str">
        <f t="shared" si="49"/>
        <v/>
      </c>
      <c r="P167" s="8" t="str">
        <f t="shared" si="50"/>
        <v/>
      </c>
      <c r="Q167" s="8" t="str">
        <f t="shared" si="51"/>
        <v/>
      </c>
      <c r="R167" s="8" t="str">
        <f t="shared" si="52"/>
        <v/>
      </c>
      <c r="S167" s="3"/>
      <c r="T167" s="3"/>
      <c r="U167" s="3"/>
      <c r="V167" s="3" t="str">
        <f t="shared" si="53"/>
        <v/>
      </c>
      <c r="W167" s="3" t="str">
        <f t="shared" si="54"/>
        <v/>
      </c>
      <c r="X167" t="str">
        <f t="shared" si="55"/>
        <v/>
      </c>
      <c r="Y167" t="str">
        <f t="shared" si="56"/>
        <v/>
      </c>
      <c r="Z167" t="str">
        <f t="shared" si="57"/>
        <v/>
      </c>
      <c r="AA167" t="str">
        <f t="shared" si="58"/>
        <v/>
      </c>
      <c r="AB167" t="str">
        <f t="shared" si="59"/>
        <v/>
      </c>
      <c r="AC167" t="str">
        <f t="shared" si="60"/>
        <v/>
      </c>
      <c r="AD167" t="str">
        <f t="shared" si="61"/>
        <v/>
      </c>
      <c r="AE167" t="str">
        <f t="shared" si="62"/>
        <v/>
      </c>
      <c r="AF167" t="str">
        <f t="shared" si="63"/>
        <v/>
      </c>
      <c r="AG167" t="str">
        <f t="shared" si="64"/>
        <v/>
      </c>
      <c r="AH167" t="str">
        <f t="shared" si="65"/>
        <v/>
      </c>
      <c r="AI167" t="str">
        <f>IF($I167="teilgenommen",MIN(J167,ROUNDDOWN(Dateneingabe_2!$D$7,0)),"")</f>
        <v/>
      </c>
      <c r="AJ167" t="str">
        <f t="shared" si="66"/>
        <v/>
      </c>
    </row>
    <row r="168" spans="1:36" hidden="1" x14ac:dyDescent="0.2">
      <c r="A168" s="237">
        <v>164</v>
      </c>
      <c r="B168" s="230"/>
      <c r="C168" s="230"/>
      <c r="D168" s="230"/>
      <c r="E168" s="233"/>
      <c r="F168" s="230" t="str">
        <f>IF(E168="","",VLOOKUP(E168,PLZ!$A$2:$B$2550,2,FALSE))</f>
        <v/>
      </c>
      <c r="G168" s="238"/>
      <c r="H168" s="294" t="str">
        <f>IF(G168="","",DATEDIF(G168,Dateneingabe_2!$D$4,"y"))</f>
        <v/>
      </c>
      <c r="I168" s="230" t="str">
        <f t="shared" si="67"/>
        <v/>
      </c>
      <c r="J168" s="231"/>
      <c r="K168" s="245"/>
      <c r="L168" s="245" t="str">
        <f t="shared" si="46"/>
        <v xml:space="preserve"> </v>
      </c>
      <c r="M168" s="3" t="str">
        <f t="shared" si="47"/>
        <v/>
      </c>
      <c r="N168" s="8" t="str">
        <f t="shared" si="48"/>
        <v/>
      </c>
      <c r="O168" s="8" t="str">
        <f t="shared" si="49"/>
        <v/>
      </c>
      <c r="P168" s="8" t="str">
        <f t="shared" si="50"/>
        <v/>
      </c>
      <c r="Q168" s="8" t="str">
        <f t="shared" si="51"/>
        <v/>
      </c>
      <c r="R168" s="8" t="str">
        <f t="shared" si="52"/>
        <v/>
      </c>
      <c r="S168" s="3"/>
      <c r="T168" s="3"/>
      <c r="U168" s="3"/>
      <c r="V168" s="3" t="str">
        <f t="shared" si="53"/>
        <v/>
      </c>
      <c r="W168" s="3" t="str">
        <f t="shared" si="54"/>
        <v/>
      </c>
      <c r="X168" t="str">
        <f t="shared" si="55"/>
        <v/>
      </c>
      <c r="Y168" t="str">
        <f t="shared" si="56"/>
        <v/>
      </c>
      <c r="Z168" t="str">
        <f t="shared" si="57"/>
        <v/>
      </c>
      <c r="AA168" t="str">
        <f t="shared" si="58"/>
        <v/>
      </c>
      <c r="AB168" t="str">
        <f t="shared" si="59"/>
        <v/>
      </c>
      <c r="AC168" t="str">
        <f t="shared" si="60"/>
        <v/>
      </c>
      <c r="AD168" t="str">
        <f t="shared" si="61"/>
        <v/>
      </c>
      <c r="AE168" t="str">
        <f t="shared" si="62"/>
        <v/>
      </c>
      <c r="AF168" t="str">
        <f t="shared" si="63"/>
        <v/>
      </c>
      <c r="AG168" t="str">
        <f t="shared" si="64"/>
        <v/>
      </c>
      <c r="AH168" t="str">
        <f t="shared" si="65"/>
        <v/>
      </c>
      <c r="AI168" t="str">
        <f>IF($I168="teilgenommen",MIN(J168,ROUNDDOWN(Dateneingabe_2!$D$7,0)),"")</f>
        <v/>
      </c>
      <c r="AJ168" t="str">
        <f t="shared" si="66"/>
        <v/>
      </c>
    </row>
    <row r="169" spans="1:36" hidden="1" x14ac:dyDescent="0.2">
      <c r="A169" s="237">
        <v>165</v>
      </c>
      <c r="B169" s="230"/>
      <c r="C169" s="230"/>
      <c r="D169" s="230"/>
      <c r="E169" s="233"/>
      <c r="F169" s="230" t="str">
        <f>IF(E169="","",VLOOKUP(E169,PLZ!$A$2:$B$2550,2,FALSE))</f>
        <v/>
      </c>
      <c r="G169" s="238"/>
      <c r="H169" s="294" t="str">
        <f>IF(G169="","",DATEDIF(G169,Dateneingabe_2!$D$4,"y"))</f>
        <v/>
      </c>
      <c r="I169" s="230" t="str">
        <f t="shared" si="67"/>
        <v/>
      </c>
      <c r="J169" s="231"/>
      <c r="K169" s="245"/>
      <c r="L169" s="245" t="str">
        <f t="shared" si="46"/>
        <v xml:space="preserve"> </v>
      </c>
      <c r="M169" s="3" t="str">
        <f t="shared" si="47"/>
        <v/>
      </c>
      <c r="N169" s="8" t="str">
        <f t="shared" si="48"/>
        <v/>
      </c>
      <c r="O169" s="8" t="str">
        <f t="shared" si="49"/>
        <v/>
      </c>
      <c r="P169" s="8" t="str">
        <f t="shared" si="50"/>
        <v/>
      </c>
      <c r="Q169" s="8" t="str">
        <f t="shared" si="51"/>
        <v/>
      </c>
      <c r="R169" s="8" t="str">
        <f t="shared" si="52"/>
        <v/>
      </c>
      <c r="S169" s="3"/>
      <c r="T169" s="3"/>
      <c r="U169" s="3"/>
      <c r="V169" s="3" t="str">
        <f t="shared" si="53"/>
        <v/>
      </c>
      <c r="W169" s="3" t="str">
        <f t="shared" si="54"/>
        <v/>
      </c>
      <c r="X169" t="str">
        <f t="shared" si="55"/>
        <v/>
      </c>
      <c r="Y169" t="str">
        <f t="shared" si="56"/>
        <v/>
      </c>
      <c r="Z169" t="str">
        <f t="shared" si="57"/>
        <v/>
      </c>
      <c r="AA169" t="str">
        <f t="shared" si="58"/>
        <v/>
      </c>
      <c r="AB169" t="str">
        <f t="shared" si="59"/>
        <v/>
      </c>
      <c r="AC169" t="str">
        <f t="shared" si="60"/>
        <v/>
      </c>
      <c r="AD169" t="str">
        <f t="shared" si="61"/>
        <v/>
      </c>
      <c r="AE169" t="str">
        <f t="shared" si="62"/>
        <v/>
      </c>
      <c r="AF169" t="str">
        <f t="shared" si="63"/>
        <v/>
      </c>
      <c r="AG169" t="str">
        <f t="shared" si="64"/>
        <v/>
      </c>
      <c r="AH169" t="str">
        <f t="shared" si="65"/>
        <v/>
      </c>
      <c r="AI169" t="str">
        <f>IF($I169="teilgenommen",MIN(J169,ROUNDDOWN(Dateneingabe_2!$D$7,0)),"")</f>
        <v/>
      </c>
      <c r="AJ169" t="str">
        <f t="shared" si="66"/>
        <v/>
      </c>
    </row>
    <row r="170" spans="1:36" hidden="1" x14ac:dyDescent="0.2">
      <c r="A170" s="237">
        <v>166</v>
      </c>
      <c r="B170" s="230"/>
      <c r="C170" s="230"/>
      <c r="D170" s="230"/>
      <c r="E170" s="233"/>
      <c r="F170" s="230" t="str">
        <f>IF(E170="","",VLOOKUP(E170,PLZ!$A$2:$B$2550,2,FALSE))</f>
        <v/>
      </c>
      <c r="G170" s="238"/>
      <c r="H170" s="294" t="str">
        <f>IF(G170="","",DATEDIF(G170,Dateneingabe_2!$D$4,"y"))</f>
        <v/>
      </c>
      <c r="I170" s="230" t="str">
        <f t="shared" si="67"/>
        <v/>
      </c>
      <c r="J170" s="231"/>
      <c r="K170" s="245"/>
      <c r="L170" s="245" t="str">
        <f t="shared" si="46"/>
        <v xml:space="preserve"> </v>
      </c>
      <c r="M170" s="3" t="str">
        <f t="shared" si="47"/>
        <v/>
      </c>
      <c r="N170" s="8" t="str">
        <f t="shared" si="48"/>
        <v/>
      </c>
      <c r="O170" s="8" t="str">
        <f t="shared" si="49"/>
        <v/>
      </c>
      <c r="P170" s="8" t="str">
        <f t="shared" si="50"/>
        <v/>
      </c>
      <c r="Q170" s="8" t="str">
        <f t="shared" si="51"/>
        <v/>
      </c>
      <c r="R170" s="8" t="str">
        <f t="shared" si="52"/>
        <v/>
      </c>
      <c r="S170" s="3"/>
      <c r="T170" s="3"/>
      <c r="U170" s="3"/>
      <c r="V170" s="3" t="str">
        <f t="shared" si="53"/>
        <v/>
      </c>
      <c r="W170" s="3" t="str">
        <f t="shared" si="54"/>
        <v/>
      </c>
      <c r="X170" t="str">
        <f t="shared" si="55"/>
        <v/>
      </c>
      <c r="Y170" t="str">
        <f t="shared" si="56"/>
        <v/>
      </c>
      <c r="Z170" t="str">
        <f t="shared" si="57"/>
        <v/>
      </c>
      <c r="AA170" t="str">
        <f t="shared" si="58"/>
        <v/>
      </c>
      <c r="AB170" t="str">
        <f t="shared" si="59"/>
        <v/>
      </c>
      <c r="AC170" t="str">
        <f t="shared" si="60"/>
        <v/>
      </c>
      <c r="AD170" t="str">
        <f t="shared" si="61"/>
        <v/>
      </c>
      <c r="AE170" t="str">
        <f t="shared" si="62"/>
        <v/>
      </c>
      <c r="AF170" t="str">
        <f t="shared" si="63"/>
        <v/>
      </c>
      <c r="AG170" t="str">
        <f t="shared" si="64"/>
        <v/>
      </c>
      <c r="AH170" t="str">
        <f t="shared" si="65"/>
        <v/>
      </c>
      <c r="AI170" t="str">
        <f>IF($I170="teilgenommen",MIN(J170,ROUNDDOWN(Dateneingabe_2!$D$7,0)),"")</f>
        <v/>
      </c>
      <c r="AJ170" t="str">
        <f t="shared" si="66"/>
        <v/>
      </c>
    </row>
    <row r="171" spans="1:36" hidden="1" x14ac:dyDescent="0.2">
      <c r="A171" s="237">
        <v>167</v>
      </c>
      <c r="B171" s="230"/>
      <c r="C171" s="230"/>
      <c r="D171" s="230"/>
      <c r="E171" s="233"/>
      <c r="F171" s="230" t="str">
        <f>IF(E171="","",VLOOKUP(E171,PLZ!$A$2:$B$2550,2,FALSE))</f>
        <v/>
      </c>
      <c r="G171" s="238"/>
      <c r="H171" s="294" t="str">
        <f>IF(G171="","",DATEDIF(G171,Dateneingabe_2!$D$4,"y"))</f>
        <v/>
      </c>
      <c r="I171" s="230" t="str">
        <f t="shared" si="67"/>
        <v/>
      </c>
      <c r="J171" s="231"/>
      <c r="K171" s="245"/>
      <c r="L171" s="245" t="str">
        <f t="shared" si="46"/>
        <v xml:space="preserve"> </v>
      </c>
      <c r="M171" s="3" t="str">
        <f t="shared" si="47"/>
        <v/>
      </c>
      <c r="N171" s="8" t="str">
        <f t="shared" si="48"/>
        <v/>
      </c>
      <c r="O171" s="8" t="str">
        <f t="shared" si="49"/>
        <v/>
      </c>
      <c r="P171" s="8" t="str">
        <f t="shared" si="50"/>
        <v/>
      </c>
      <c r="Q171" s="8" t="str">
        <f t="shared" si="51"/>
        <v/>
      </c>
      <c r="R171" s="8" t="str">
        <f t="shared" si="52"/>
        <v/>
      </c>
      <c r="S171" s="3"/>
      <c r="T171" s="3"/>
      <c r="U171" s="3"/>
      <c r="V171" s="3" t="str">
        <f t="shared" si="53"/>
        <v/>
      </c>
      <c r="W171" s="3" t="str">
        <f t="shared" si="54"/>
        <v/>
      </c>
      <c r="X171" t="str">
        <f t="shared" si="55"/>
        <v/>
      </c>
      <c r="Y171" t="str">
        <f t="shared" si="56"/>
        <v/>
      </c>
      <c r="Z171" t="str">
        <f t="shared" si="57"/>
        <v/>
      </c>
      <c r="AA171" t="str">
        <f t="shared" si="58"/>
        <v/>
      </c>
      <c r="AB171" t="str">
        <f t="shared" si="59"/>
        <v/>
      </c>
      <c r="AC171" t="str">
        <f t="shared" si="60"/>
        <v/>
      </c>
      <c r="AD171" t="str">
        <f t="shared" si="61"/>
        <v/>
      </c>
      <c r="AE171" t="str">
        <f t="shared" si="62"/>
        <v/>
      </c>
      <c r="AF171" t="str">
        <f t="shared" si="63"/>
        <v/>
      </c>
      <c r="AG171" t="str">
        <f t="shared" si="64"/>
        <v/>
      </c>
      <c r="AH171" t="str">
        <f t="shared" si="65"/>
        <v/>
      </c>
      <c r="AI171" t="str">
        <f>IF($I171="teilgenommen",MIN(J171,ROUNDDOWN(Dateneingabe_2!$D$7,0)),"")</f>
        <v/>
      </c>
      <c r="AJ171" t="str">
        <f t="shared" si="66"/>
        <v/>
      </c>
    </row>
    <row r="172" spans="1:36" hidden="1" x14ac:dyDescent="0.2">
      <c r="A172" s="237">
        <v>168</v>
      </c>
      <c r="B172" s="230"/>
      <c r="C172" s="230"/>
      <c r="D172" s="230"/>
      <c r="E172" s="233"/>
      <c r="F172" s="230" t="str">
        <f>IF(E172="","",VLOOKUP(E172,PLZ!$A$2:$B$2550,2,FALSE))</f>
        <v/>
      </c>
      <c r="G172" s="238"/>
      <c r="H172" s="294" t="str">
        <f>IF(G172="","",DATEDIF(G172,Dateneingabe_2!$D$4,"y"))</f>
        <v/>
      </c>
      <c r="I172" s="230" t="str">
        <f t="shared" si="67"/>
        <v/>
      </c>
      <c r="J172" s="231"/>
      <c r="K172" s="245"/>
      <c r="L172" s="245" t="str">
        <f t="shared" si="46"/>
        <v xml:space="preserve"> </v>
      </c>
      <c r="M172" s="3" t="str">
        <f t="shared" si="47"/>
        <v/>
      </c>
      <c r="N172" s="8" t="str">
        <f t="shared" si="48"/>
        <v/>
      </c>
      <c r="O172" s="8" t="str">
        <f t="shared" si="49"/>
        <v/>
      </c>
      <c r="P172" s="8" t="str">
        <f t="shared" si="50"/>
        <v/>
      </c>
      <c r="Q172" s="8" t="str">
        <f t="shared" si="51"/>
        <v/>
      </c>
      <c r="R172" s="8" t="str">
        <f t="shared" si="52"/>
        <v/>
      </c>
      <c r="S172" s="3"/>
      <c r="T172" s="3"/>
      <c r="U172" s="3"/>
      <c r="V172" s="3" t="str">
        <f t="shared" si="53"/>
        <v/>
      </c>
      <c r="W172" s="3" t="str">
        <f t="shared" si="54"/>
        <v/>
      </c>
      <c r="X172" t="str">
        <f t="shared" si="55"/>
        <v/>
      </c>
      <c r="Y172" t="str">
        <f t="shared" si="56"/>
        <v/>
      </c>
      <c r="Z172" t="str">
        <f t="shared" si="57"/>
        <v/>
      </c>
      <c r="AA172" t="str">
        <f t="shared" si="58"/>
        <v/>
      </c>
      <c r="AB172" t="str">
        <f t="shared" si="59"/>
        <v/>
      </c>
      <c r="AC172" t="str">
        <f t="shared" si="60"/>
        <v/>
      </c>
      <c r="AD172" t="str">
        <f t="shared" si="61"/>
        <v/>
      </c>
      <c r="AE172" t="str">
        <f t="shared" si="62"/>
        <v/>
      </c>
      <c r="AF172" t="str">
        <f t="shared" si="63"/>
        <v/>
      </c>
      <c r="AG172" t="str">
        <f t="shared" si="64"/>
        <v/>
      </c>
      <c r="AH172" t="str">
        <f t="shared" si="65"/>
        <v/>
      </c>
      <c r="AI172" t="str">
        <f>IF($I172="teilgenommen",MIN(J172,ROUNDDOWN(Dateneingabe_2!$D$7,0)),"")</f>
        <v/>
      </c>
      <c r="AJ172" t="str">
        <f t="shared" si="66"/>
        <v/>
      </c>
    </row>
    <row r="173" spans="1:36" hidden="1" x14ac:dyDescent="0.2">
      <c r="A173" s="237">
        <v>169</v>
      </c>
      <c r="B173" s="230"/>
      <c r="C173" s="230"/>
      <c r="D173" s="230"/>
      <c r="E173" s="233"/>
      <c r="F173" s="230" t="str">
        <f>IF(E173="","",VLOOKUP(E173,PLZ!$A$2:$B$2550,2,FALSE))</f>
        <v/>
      </c>
      <c r="G173" s="238"/>
      <c r="H173" s="294" t="str">
        <f>IF(G173="","",DATEDIF(G173,Dateneingabe_2!$D$4,"y"))</f>
        <v/>
      </c>
      <c r="I173" s="230" t="str">
        <f t="shared" si="67"/>
        <v/>
      </c>
      <c r="J173" s="231"/>
      <c r="K173" s="245"/>
      <c r="L173" s="245" t="str">
        <f t="shared" si="46"/>
        <v xml:space="preserve"> </v>
      </c>
      <c r="M173" s="3" t="str">
        <f t="shared" si="47"/>
        <v/>
      </c>
      <c r="N173" s="8" t="str">
        <f t="shared" si="48"/>
        <v/>
      </c>
      <c r="O173" s="8" t="str">
        <f t="shared" si="49"/>
        <v/>
      </c>
      <c r="P173" s="8" t="str">
        <f t="shared" si="50"/>
        <v/>
      </c>
      <c r="Q173" s="8" t="str">
        <f t="shared" si="51"/>
        <v/>
      </c>
      <c r="R173" s="8" t="str">
        <f t="shared" si="52"/>
        <v/>
      </c>
      <c r="S173" s="3"/>
      <c r="T173" s="3"/>
      <c r="U173" s="3"/>
      <c r="V173" s="3" t="str">
        <f t="shared" si="53"/>
        <v/>
      </c>
      <c r="W173" s="3" t="str">
        <f t="shared" si="54"/>
        <v/>
      </c>
      <c r="X173" t="str">
        <f t="shared" si="55"/>
        <v/>
      </c>
      <c r="Y173" t="str">
        <f t="shared" si="56"/>
        <v/>
      </c>
      <c r="Z173" t="str">
        <f t="shared" si="57"/>
        <v/>
      </c>
      <c r="AA173" t="str">
        <f t="shared" si="58"/>
        <v/>
      </c>
      <c r="AB173" t="str">
        <f t="shared" si="59"/>
        <v/>
      </c>
      <c r="AC173" t="str">
        <f t="shared" si="60"/>
        <v/>
      </c>
      <c r="AD173" t="str">
        <f t="shared" si="61"/>
        <v/>
      </c>
      <c r="AE173" t="str">
        <f t="shared" si="62"/>
        <v/>
      </c>
      <c r="AF173" t="str">
        <f t="shared" si="63"/>
        <v/>
      </c>
      <c r="AG173" t="str">
        <f t="shared" si="64"/>
        <v/>
      </c>
      <c r="AH173" t="str">
        <f t="shared" si="65"/>
        <v/>
      </c>
      <c r="AI173" t="str">
        <f>IF($I173="teilgenommen",MIN(J173,ROUNDDOWN(Dateneingabe_2!$D$7,0)),"")</f>
        <v/>
      </c>
      <c r="AJ173" t="str">
        <f t="shared" si="66"/>
        <v/>
      </c>
    </row>
    <row r="174" spans="1:36" hidden="1" x14ac:dyDescent="0.2">
      <c r="A174" s="237">
        <v>170</v>
      </c>
      <c r="B174" s="230"/>
      <c r="C174" s="230"/>
      <c r="D174" s="230"/>
      <c r="E174" s="233"/>
      <c r="F174" s="230" t="str">
        <f>IF(E174="","",VLOOKUP(E174,PLZ!$A$2:$B$2550,2,FALSE))</f>
        <v/>
      </c>
      <c r="G174" s="238"/>
      <c r="H174" s="294" t="str">
        <f>IF(G174="","",DATEDIF(G174,Dateneingabe_2!$D$4,"y"))</f>
        <v/>
      </c>
      <c r="I174" s="230" t="str">
        <f t="shared" si="67"/>
        <v/>
      </c>
      <c r="J174" s="231"/>
      <c r="K174" s="245"/>
      <c r="L174" s="245" t="str">
        <f t="shared" si="46"/>
        <v xml:space="preserve"> </v>
      </c>
      <c r="M174" s="3" t="str">
        <f t="shared" si="47"/>
        <v/>
      </c>
      <c r="N174" s="8" t="str">
        <f t="shared" si="48"/>
        <v/>
      </c>
      <c r="O174" s="8" t="str">
        <f t="shared" si="49"/>
        <v/>
      </c>
      <c r="P174" s="8" t="str">
        <f t="shared" si="50"/>
        <v/>
      </c>
      <c r="Q174" s="8" t="str">
        <f t="shared" si="51"/>
        <v/>
      </c>
      <c r="R174" s="8" t="str">
        <f t="shared" si="52"/>
        <v/>
      </c>
      <c r="S174" s="3"/>
      <c r="T174" s="3"/>
      <c r="U174" s="3"/>
      <c r="V174" s="3" t="str">
        <f t="shared" si="53"/>
        <v/>
      </c>
      <c r="W174" s="3" t="str">
        <f t="shared" si="54"/>
        <v/>
      </c>
      <c r="X174" t="str">
        <f t="shared" si="55"/>
        <v/>
      </c>
      <c r="Y174" t="str">
        <f t="shared" si="56"/>
        <v/>
      </c>
      <c r="Z174" t="str">
        <f t="shared" si="57"/>
        <v/>
      </c>
      <c r="AA174" t="str">
        <f t="shared" si="58"/>
        <v/>
      </c>
      <c r="AB174" t="str">
        <f t="shared" si="59"/>
        <v/>
      </c>
      <c r="AC174" t="str">
        <f t="shared" si="60"/>
        <v/>
      </c>
      <c r="AD174" t="str">
        <f t="shared" si="61"/>
        <v/>
      </c>
      <c r="AE174" t="str">
        <f t="shared" si="62"/>
        <v/>
      </c>
      <c r="AF174" t="str">
        <f t="shared" si="63"/>
        <v/>
      </c>
      <c r="AG174" t="str">
        <f t="shared" si="64"/>
        <v/>
      </c>
      <c r="AH174" t="str">
        <f t="shared" si="65"/>
        <v/>
      </c>
      <c r="AI174" t="str">
        <f>IF($I174="teilgenommen",MIN(J174,ROUNDDOWN(Dateneingabe_2!$D$7,0)),"")</f>
        <v/>
      </c>
      <c r="AJ174" t="str">
        <f t="shared" si="66"/>
        <v/>
      </c>
    </row>
    <row r="175" spans="1:36" hidden="1" x14ac:dyDescent="0.2">
      <c r="A175" s="237">
        <v>171</v>
      </c>
      <c r="B175" s="230"/>
      <c r="C175" s="230"/>
      <c r="D175" s="230"/>
      <c r="E175" s="233"/>
      <c r="F175" s="230" t="str">
        <f>IF(E175="","",VLOOKUP(E175,PLZ!$A$2:$B$2550,2,FALSE))</f>
        <v/>
      </c>
      <c r="G175" s="238"/>
      <c r="H175" s="294" t="str">
        <f>IF(G175="","",DATEDIF(G175,Dateneingabe_2!$D$4,"y"))</f>
        <v/>
      </c>
      <c r="I175" s="230" t="str">
        <f t="shared" si="67"/>
        <v/>
      </c>
      <c r="J175" s="231"/>
      <c r="K175" s="245"/>
      <c r="L175" s="245" t="str">
        <f t="shared" si="46"/>
        <v xml:space="preserve"> </v>
      </c>
      <c r="M175" s="3" t="str">
        <f t="shared" si="47"/>
        <v/>
      </c>
      <c r="N175" s="8" t="str">
        <f t="shared" si="48"/>
        <v/>
      </c>
      <c r="O175" s="8" t="str">
        <f t="shared" si="49"/>
        <v/>
      </c>
      <c r="P175" s="8" t="str">
        <f t="shared" si="50"/>
        <v/>
      </c>
      <c r="Q175" s="8" t="str">
        <f t="shared" si="51"/>
        <v/>
      </c>
      <c r="R175" s="8" t="str">
        <f t="shared" si="52"/>
        <v/>
      </c>
      <c r="S175" s="3"/>
      <c r="T175" s="3"/>
      <c r="U175" s="3"/>
      <c r="V175" s="3" t="str">
        <f t="shared" si="53"/>
        <v/>
      </c>
      <c r="W175" s="3" t="str">
        <f t="shared" si="54"/>
        <v/>
      </c>
      <c r="X175" t="str">
        <f t="shared" si="55"/>
        <v/>
      </c>
      <c r="Y175" t="str">
        <f t="shared" si="56"/>
        <v/>
      </c>
      <c r="Z175" t="str">
        <f t="shared" si="57"/>
        <v/>
      </c>
      <c r="AA175" t="str">
        <f t="shared" si="58"/>
        <v/>
      </c>
      <c r="AB175" t="str">
        <f t="shared" si="59"/>
        <v/>
      </c>
      <c r="AC175" t="str">
        <f t="shared" si="60"/>
        <v/>
      </c>
      <c r="AD175" t="str">
        <f t="shared" si="61"/>
        <v/>
      </c>
      <c r="AE175" t="str">
        <f t="shared" si="62"/>
        <v/>
      </c>
      <c r="AF175" t="str">
        <f t="shared" si="63"/>
        <v/>
      </c>
      <c r="AG175" t="str">
        <f t="shared" si="64"/>
        <v/>
      </c>
      <c r="AH175" t="str">
        <f t="shared" si="65"/>
        <v/>
      </c>
      <c r="AI175" t="str">
        <f>IF($I175="teilgenommen",MIN(J175,ROUNDDOWN(Dateneingabe_2!$D$7,0)),"")</f>
        <v/>
      </c>
      <c r="AJ175" t="str">
        <f t="shared" si="66"/>
        <v/>
      </c>
    </row>
    <row r="176" spans="1:36" hidden="1" x14ac:dyDescent="0.2">
      <c r="A176" s="237">
        <v>172</v>
      </c>
      <c r="B176" s="232"/>
      <c r="C176" s="230"/>
      <c r="D176" s="230"/>
      <c r="E176" s="233"/>
      <c r="F176" s="230" t="str">
        <f>IF(E176="","",VLOOKUP(E176,PLZ!$A$2:$B$2550,2,FALSE))</f>
        <v/>
      </c>
      <c r="G176" s="238"/>
      <c r="H176" s="294" t="str">
        <f>IF(G176="","",DATEDIF(G176,Dateneingabe_2!$D$4,"y"))</f>
        <v/>
      </c>
      <c r="I176" s="230" t="str">
        <f t="shared" si="67"/>
        <v/>
      </c>
      <c r="J176" s="231"/>
      <c r="K176" s="245"/>
      <c r="L176" s="245" t="str">
        <f t="shared" si="46"/>
        <v xml:space="preserve"> </v>
      </c>
      <c r="M176" s="3" t="str">
        <f t="shared" si="47"/>
        <v/>
      </c>
      <c r="N176" s="8" t="str">
        <f t="shared" si="48"/>
        <v/>
      </c>
      <c r="O176" s="8" t="str">
        <f t="shared" si="49"/>
        <v/>
      </c>
      <c r="P176" s="8" t="str">
        <f t="shared" si="50"/>
        <v/>
      </c>
      <c r="Q176" s="8" t="str">
        <f t="shared" si="51"/>
        <v/>
      </c>
      <c r="R176" s="8" t="str">
        <f t="shared" si="52"/>
        <v/>
      </c>
      <c r="S176" s="3"/>
      <c r="T176" s="3"/>
      <c r="U176" s="3"/>
      <c r="V176" s="3" t="str">
        <f t="shared" si="53"/>
        <v/>
      </c>
      <c r="W176" s="3" t="str">
        <f t="shared" si="54"/>
        <v/>
      </c>
      <c r="X176" t="str">
        <f t="shared" si="55"/>
        <v/>
      </c>
      <c r="Y176" t="str">
        <f t="shared" si="56"/>
        <v/>
      </c>
      <c r="Z176" t="str">
        <f t="shared" si="57"/>
        <v/>
      </c>
      <c r="AA176" t="str">
        <f t="shared" si="58"/>
        <v/>
      </c>
      <c r="AB176" t="str">
        <f t="shared" si="59"/>
        <v/>
      </c>
      <c r="AC176" t="str">
        <f t="shared" si="60"/>
        <v/>
      </c>
      <c r="AD176" t="str">
        <f t="shared" si="61"/>
        <v/>
      </c>
      <c r="AE176" t="str">
        <f t="shared" si="62"/>
        <v/>
      </c>
      <c r="AF176" t="str">
        <f t="shared" si="63"/>
        <v/>
      </c>
      <c r="AG176" t="str">
        <f t="shared" si="64"/>
        <v/>
      </c>
      <c r="AH176" t="str">
        <f t="shared" si="65"/>
        <v/>
      </c>
      <c r="AI176" t="str">
        <f>IF($I176="teilgenommen",MIN(J176,ROUNDDOWN(Dateneingabe_2!$D$7,0)),"")</f>
        <v/>
      </c>
      <c r="AJ176" t="str">
        <f t="shared" si="66"/>
        <v/>
      </c>
    </row>
    <row r="177" spans="1:36" hidden="1" x14ac:dyDescent="0.2">
      <c r="A177" s="237">
        <v>173</v>
      </c>
      <c r="B177" s="230"/>
      <c r="C177" s="230"/>
      <c r="D177" s="230"/>
      <c r="E177" s="233"/>
      <c r="F177" s="230" t="str">
        <f>IF(E177="","",VLOOKUP(E177,PLZ!$A$2:$B$2550,2,FALSE))</f>
        <v/>
      </c>
      <c r="G177" s="238"/>
      <c r="H177" s="294" t="str">
        <f>IF(G177="","",DATEDIF(G177,Dateneingabe_2!$D$4,"y"))</f>
        <v/>
      </c>
      <c r="I177" s="230" t="str">
        <f t="shared" si="67"/>
        <v/>
      </c>
      <c r="J177" s="231"/>
      <c r="K177" s="245"/>
      <c r="L177" s="245" t="str">
        <f t="shared" si="46"/>
        <v xml:space="preserve"> </v>
      </c>
      <c r="M177" s="3" t="str">
        <f t="shared" si="47"/>
        <v/>
      </c>
      <c r="N177" s="8" t="str">
        <f t="shared" si="48"/>
        <v/>
      </c>
      <c r="O177" s="8" t="str">
        <f t="shared" si="49"/>
        <v/>
      </c>
      <c r="P177" s="8" t="str">
        <f t="shared" si="50"/>
        <v/>
      </c>
      <c r="Q177" s="8" t="str">
        <f t="shared" si="51"/>
        <v/>
      </c>
      <c r="R177" s="8" t="str">
        <f t="shared" si="52"/>
        <v/>
      </c>
      <c r="S177" s="3"/>
      <c r="T177" s="3"/>
      <c r="U177" s="3"/>
      <c r="V177" s="3" t="str">
        <f t="shared" si="53"/>
        <v/>
      </c>
      <c r="W177" s="3" t="str">
        <f t="shared" si="54"/>
        <v/>
      </c>
      <c r="X177" t="str">
        <f t="shared" si="55"/>
        <v/>
      </c>
      <c r="Y177" t="str">
        <f t="shared" si="56"/>
        <v/>
      </c>
      <c r="Z177" t="str">
        <f t="shared" si="57"/>
        <v/>
      </c>
      <c r="AA177" t="str">
        <f t="shared" si="58"/>
        <v/>
      </c>
      <c r="AB177" t="str">
        <f t="shared" si="59"/>
        <v/>
      </c>
      <c r="AC177" t="str">
        <f t="shared" si="60"/>
        <v/>
      </c>
      <c r="AD177" t="str">
        <f t="shared" si="61"/>
        <v/>
      </c>
      <c r="AE177" t="str">
        <f t="shared" si="62"/>
        <v/>
      </c>
      <c r="AF177" t="str">
        <f t="shared" si="63"/>
        <v/>
      </c>
      <c r="AG177" t="str">
        <f t="shared" si="64"/>
        <v/>
      </c>
      <c r="AH177" t="str">
        <f t="shared" si="65"/>
        <v/>
      </c>
      <c r="AI177" t="str">
        <f>IF($I177="teilgenommen",MIN(J177,ROUNDDOWN(Dateneingabe_2!$D$7,0)),"")</f>
        <v/>
      </c>
      <c r="AJ177" t="str">
        <f t="shared" si="66"/>
        <v/>
      </c>
    </row>
    <row r="178" spans="1:36" hidden="1" x14ac:dyDescent="0.2">
      <c r="A178" s="237">
        <v>174</v>
      </c>
      <c r="B178" s="230"/>
      <c r="C178" s="230"/>
      <c r="D178" s="230"/>
      <c r="E178" s="233"/>
      <c r="F178" s="230" t="str">
        <f>IF(E178="","",VLOOKUP(E178,PLZ!$A$2:$B$2550,2,FALSE))</f>
        <v/>
      </c>
      <c r="G178" s="238"/>
      <c r="H178" s="294" t="str">
        <f>IF(G178="","",DATEDIF(G178,Dateneingabe_2!$D$4,"y"))</f>
        <v/>
      </c>
      <c r="I178" s="230" t="str">
        <f t="shared" si="67"/>
        <v/>
      </c>
      <c r="J178" s="231"/>
      <c r="K178" s="245"/>
      <c r="L178" s="245" t="str">
        <f t="shared" si="46"/>
        <v xml:space="preserve"> </v>
      </c>
      <c r="M178" s="3" t="str">
        <f t="shared" si="47"/>
        <v/>
      </c>
      <c r="N178" s="8" t="str">
        <f t="shared" si="48"/>
        <v/>
      </c>
      <c r="O178" s="8" t="str">
        <f t="shared" si="49"/>
        <v/>
      </c>
      <c r="P178" s="8" t="str">
        <f t="shared" si="50"/>
        <v/>
      </c>
      <c r="Q178" s="8" t="str">
        <f t="shared" si="51"/>
        <v/>
      </c>
      <c r="R178" s="8" t="str">
        <f t="shared" si="52"/>
        <v/>
      </c>
      <c r="S178" s="3"/>
      <c r="T178" s="3"/>
      <c r="U178" s="3"/>
      <c r="V178" s="3" t="str">
        <f t="shared" si="53"/>
        <v/>
      </c>
      <c r="W178" s="3" t="str">
        <f t="shared" si="54"/>
        <v/>
      </c>
      <c r="X178" t="str">
        <f t="shared" si="55"/>
        <v/>
      </c>
      <c r="Y178" t="str">
        <f t="shared" si="56"/>
        <v/>
      </c>
      <c r="Z178" t="str">
        <f t="shared" si="57"/>
        <v/>
      </c>
      <c r="AA178" t="str">
        <f t="shared" si="58"/>
        <v/>
      </c>
      <c r="AB178" t="str">
        <f t="shared" si="59"/>
        <v/>
      </c>
      <c r="AC178" t="str">
        <f t="shared" si="60"/>
        <v/>
      </c>
      <c r="AD178" t="str">
        <f t="shared" si="61"/>
        <v/>
      </c>
      <c r="AE178" t="str">
        <f t="shared" si="62"/>
        <v/>
      </c>
      <c r="AF178" t="str">
        <f t="shared" si="63"/>
        <v/>
      </c>
      <c r="AG178" t="str">
        <f t="shared" si="64"/>
        <v/>
      </c>
      <c r="AH178" t="str">
        <f t="shared" si="65"/>
        <v/>
      </c>
      <c r="AI178" t="str">
        <f>IF($I178="teilgenommen",MIN(J178,ROUNDDOWN(Dateneingabe_2!$D$7,0)),"")</f>
        <v/>
      </c>
      <c r="AJ178" t="str">
        <f t="shared" si="66"/>
        <v/>
      </c>
    </row>
    <row r="179" spans="1:36" hidden="1" x14ac:dyDescent="0.2">
      <c r="A179" s="237">
        <v>175</v>
      </c>
      <c r="B179" s="230"/>
      <c r="C179" s="230"/>
      <c r="D179" s="230"/>
      <c r="E179" s="233"/>
      <c r="F179" s="230" t="str">
        <f>IF(E179="","",VLOOKUP(E179,PLZ!$A$2:$B$2550,2,FALSE))</f>
        <v/>
      </c>
      <c r="G179" s="238"/>
      <c r="H179" s="294" t="str">
        <f>IF(G179="","",DATEDIF(G179,Dateneingabe_2!$D$4,"y"))</f>
        <v/>
      </c>
      <c r="I179" s="230" t="str">
        <f t="shared" si="67"/>
        <v/>
      </c>
      <c r="J179" s="231"/>
      <c r="K179" s="245"/>
      <c r="L179" s="245" t="str">
        <f t="shared" si="46"/>
        <v xml:space="preserve"> </v>
      </c>
      <c r="M179" s="3" t="str">
        <f t="shared" si="47"/>
        <v/>
      </c>
      <c r="N179" s="8" t="str">
        <f t="shared" si="48"/>
        <v/>
      </c>
      <c r="O179" s="8" t="str">
        <f t="shared" si="49"/>
        <v/>
      </c>
      <c r="P179" s="8" t="str">
        <f t="shared" si="50"/>
        <v/>
      </c>
      <c r="Q179" s="8" t="str">
        <f t="shared" si="51"/>
        <v/>
      </c>
      <c r="R179" s="8" t="str">
        <f t="shared" si="52"/>
        <v/>
      </c>
      <c r="S179" s="3"/>
      <c r="T179" s="3"/>
      <c r="U179" s="3"/>
      <c r="V179" s="3" t="str">
        <f t="shared" si="53"/>
        <v/>
      </c>
      <c r="W179" s="3" t="str">
        <f t="shared" si="54"/>
        <v/>
      </c>
      <c r="X179" t="str">
        <f t="shared" si="55"/>
        <v/>
      </c>
      <c r="Y179" t="str">
        <f t="shared" si="56"/>
        <v/>
      </c>
      <c r="Z179" t="str">
        <f t="shared" si="57"/>
        <v/>
      </c>
      <c r="AA179" t="str">
        <f t="shared" si="58"/>
        <v/>
      </c>
      <c r="AB179" t="str">
        <f t="shared" si="59"/>
        <v/>
      </c>
      <c r="AC179" t="str">
        <f t="shared" si="60"/>
        <v/>
      </c>
      <c r="AD179" t="str">
        <f t="shared" si="61"/>
        <v/>
      </c>
      <c r="AE179" t="str">
        <f t="shared" si="62"/>
        <v/>
      </c>
      <c r="AF179" t="str">
        <f t="shared" si="63"/>
        <v/>
      </c>
      <c r="AG179" t="str">
        <f t="shared" si="64"/>
        <v/>
      </c>
      <c r="AH179" t="str">
        <f t="shared" si="65"/>
        <v/>
      </c>
      <c r="AI179" t="str">
        <f>IF($I179="teilgenommen",MIN(J179,ROUNDDOWN(Dateneingabe_2!$D$7,0)),"")</f>
        <v/>
      </c>
      <c r="AJ179" t="str">
        <f t="shared" si="66"/>
        <v/>
      </c>
    </row>
    <row r="180" spans="1:36" hidden="1" x14ac:dyDescent="0.2">
      <c r="A180" s="237">
        <v>176</v>
      </c>
      <c r="B180" s="230"/>
      <c r="C180" s="230"/>
      <c r="D180" s="230"/>
      <c r="E180" s="233"/>
      <c r="F180" s="230" t="str">
        <f>IF(E180="","",VLOOKUP(E180,PLZ!$A$2:$B$2550,2,FALSE))</f>
        <v/>
      </c>
      <c r="G180" s="238"/>
      <c r="H180" s="294" t="str">
        <f>IF(G180="","",DATEDIF(G180,Dateneingabe_2!$D$4,"y"))</f>
        <v/>
      </c>
      <c r="I180" s="230" t="str">
        <f t="shared" si="67"/>
        <v/>
      </c>
      <c r="J180" s="231"/>
      <c r="K180" s="245"/>
      <c r="L180" s="245" t="str">
        <f t="shared" si="46"/>
        <v xml:space="preserve"> </v>
      </c>
      <c r="M180" s="3" t="str">
        <f t="shared" si="47"/>
        <v/>
      </c>
      <c r="N180" s="8" t="str">
        <f t="shared" si="48"/>
        <v/>
      </c>
      <c r="O180" s="8" t="str">
        <f t="shared" si="49"/>
        <v/>
      </c>
      <c r="P180" s="8" t="str">
        <f t="shared" si="50"/>
        <v/>
      </c>
      <c r="Q180" s="8" t="str">
        <f t="shared" si="51"/>
        <v/>
      </c>
      <c r="R180" s="8" t="str">
        <f t="shared" si="52"/>
        <v/>
      </c>
      <c r="S180" s="3"/>
      <c r="T180" s="3"/>
      <c r="U180" s="3"/>
      <c r="V180" s="3" t="str">
        <f t="shared" si="53"/>
        <v/>
      </c>
      <c r="W180" s="3" t="str">
        <f t="shared" si="54"/>
        <v/>
      </c>
      <c r="X180" t="str">
        <f t="shared" si="55"/>
        <v/>
      </c>
      <c r="Y180" t="str">
        <f t="shared" si="56"/>
        <v/>
      </c>
      <c r="Z180" t="str">
        <f t="shared" si="57"/>
        <v/>
      </c>
      <c r="AA180" t="str">
        <f t="shared" si="58"/>
        <v/>
      </c>
      <c r="AB180" t="str">
        <f t="shared" si="59"/>
        <v/>
      </c>
      <c r="AC180" t="str">
        <f t="shared" si="60"/>
        <v/>
      </c>
      <c r="AD180" t="str">
        <f t="shared" si="61"/>
        <v/>
      </c>
      <c r="AE180" t="str">
        <f t="shared" si="62"/>
        <v/>
      </c>
      <c r="AF180" t="str">
        <f t="shared" si="63"/>
        <v/>
      </c>
      <c r="AG180" t="str">
        <f t="shared" si="64"/>
        <v/>
      </c>
      <c r="AH180" t="str">
        <f t="shared" si="65"/>
        <v/>
      </c>
      <c r="AI180" t="str">
        <f>IF($I180="teilgenommen",MIN(J180,ROUNDDOWN(Dateneingabe_2!$D$7,0)),"")</f>
        <v/>
      </c>
      <c r="AJ180" t="str">
        <f t="shared" si="66"/>
        <v/>
      </c>
    </row>
    <row r="181" spans="1:36" hidden="1" x14ac:dyDescent="0.2">
      <c r="A181" s="237">
        <v>177</v>
      </c>
      <c r="B181" s="230"/>
      <c r="C181" s="230"/>
      <c r="D181" s="230"/>
      <c r="E181" s="233"/>
      <c r="F181" s="230" t="str">
        <f>IF(E181="","",VLOOKUP(E181,PLZ!$A$2:$B$2550,2,FALSE))</f>
        <v/>
      </c>
      <c r="G181" s="238"/>
      <c r="H181" s="294" t="str">
        <f>IF(G181="","",DATEDIF(G181,Dateneingabe_2!$D$4,"y"))</f>
        <v/>
      </c>
      <c r="I181" s="230" t="str">
        <f t="shared" si="67"/>
        <v/>
      </c>
      <c r="J181" s="231"/>
      <c r="K181" s="245"/>
      <c r="L181" s="245" t="str">
        <f t="shared" si="46"/>
        <v xml:space="preserve"> </v>
      </c>
      <c r="M181" s="3" t="str">
        <f t="shared" si="47"/>
        <v/>
      </c>
      <c r="N181" s="8" t="str">
        <f t="shared" si="48"/>
        <v/>
      </c>
      <c r="O181" s="8" t="str">
        <f t="shared" si="49"/>
        <v/>
      </c>
      <c r="P181" s="8" t="str">
        <f t="shared" si="50"/>
        <v/>
      </c>
      <c r="Q181" s="8" t="str">
        <f t="shared" si="51"/>
        <v/>
      </c>
      <c r="R181" s="8" t="str">
        <f t="shared" si="52"/>
        <v/>
      </c>
      <c r="S181" s="3"/>
      <c r="T181" s="3"/>
      <c r="U181" s="3"/>
      <c r="V181" s="3" t="str">
        <f t="shared" si="53"/>
        <v/>
      </c>
      <c r="W181" s="3" t="str">
        <f t="shared" si="54"/>
        <v/>
      </c>
      <c r="X181" t="str">
        <f t="shared" si="55"/>
        <v/>
      </c>
      <c r="Y181" t="str">
        <f t="shared" si="56"/>
        <v/>
      </c>
      <c r="Z181" t="str">
        <f t="shared" si="57"/>
        <v/>
      </c>
      <c r="AA181" t="str">
        <f t="shared" si="58"/>
        <v/>
      </c>
      <c r="AB181" t="str">
        <f t="shared" si="59"/>
        <v/>
      </c>
      <c r="AC181" t="str">
        <f t="shared" si="60"/>
        <v/>
      </c>
      <c r="AD181" t="str">
        <f t="shared" si="61"/>
        <v/>
      </c>
      <c r="AE181" t="str">
        <f t="shared" si="62"/>
        <v/>
      </c>
      <c r="AF181" t="str">
        <f t="shared" si="63"/>
        <v/>
      </c>
      <c r="AG181" t="str">
        <f t="shared" si="64"/>
        <v/>
      </c>
      <c r="AH181" t="str">
        <f t="shared" si="65"/>
        <v/>
      </c>
      <c r="AI181" t="str">
        <f>IF($I181="teilgenommen",MIN(J181,ROUNDDOWN(Dateneingabe_2!$D$7,0)),"")</f>
        <v/>
      </c>
      <c r="AJ181" t="str">
        <f t="shared" si="66"/>
        <v/>
      </c>
    </row>
    <row r="182" spans="1:36" hidden="1" x14ac:dyDescent="0.2">
      <c r="A182" s="237">
        <v>178</v>
      </c>
      <c r="B182" s="230"/>
      <c r="C182" s="230"/>
      <c r="D182" s="230"/>
      <c r="E182" s="233"/>
      <c r="F182" s="230" t="str">
        <f>IF(E182="","",VLOOKUP(E182,PLZ!$A$2:$B$2550,2,FALSE))</f>
        <v/>
      </c>
      <c r="G182" s="238"/>
      <c r="H182" s="294" t="str">
        <f>IF(G182="","",DATEDIF(G182,Dateneingabe_2!$D$4,"y"))</f>
        <v/>
      </c>
      <c r="I182" s="230" t="str">
        <f t="shared" si="67"/>
        <v/>
      </c>
      <c r="J182" s="231"/>
      <c r="K182" s="245"/>
      <c r="L182" s="245" t="str">
        <f t="shared" si="46"/>
        <v xml:space="preserve"> </v>
      </c>
      <c r="M182" s="3" t="str">
        <f t="shared" si="47"/>
        <v/>
      </c>
      <c r="N182" s="8" t="str">
        <f t="shared" si="48"/>
        <v/>
      </c>
      <c r="O182" s="8" t="str">
        <f t="shared" si="49"/>
        <v/>
      </c>
      <c r="P182" s="8" t="str">
        <f t="shared" si="50"/>
        <v/>
      </c>
      <c r="Q182" s="8" t="str">
        <f t="shared" si="51"/>
        <v/>
      </c>
      <c r="R182" s="8" t="str">
        <f t="shared" si="52"/>
        <v/>
      </c>
      <c r="S182" s="3"/>
      <c r="T182" s="3"/>
      <c r="U182" s="3"/>
      <c r="V182" s="3" t="str">
        <f t="shared" si="53"/>
        <v/>
      </c>
      <c r="W182" s="3" t="str">
        <f t="shared" si="54"/>
        <v/>
      </c>
      <c r="X182" t="str">
        <f t="shared" si="55"/>
        <v/>
      </c>
      <c r="Y182" t="str">
        <f t="shared" si="56"/>
        <v/>
      </c>
      <c r="Z182" t="str">
        <f t="shared" si="57"/>
        <v/>
      </c>
      <c r="AA182" t="str">
        <f t="shared" si="58"/>
        <v/>
      </c>
      <c r="AB182" t="str">
        <f t="shared" si="59"/>
        <v/>
      </c>
      <c r="AC182" t="str">
        <f t="shared" si="60"/>
        <v/>
      </c>
      <c r="AD182" t="str">
        <f t="shared" si="61"/>
        <v/>
      </c>
      <c r="AE182" t="str">
        <f t="shared" si="62"/>
        <v/>
      </c>
      <c r="AF182" t="str">
        <f t="shared" si="63"/>
        <v/>
      </c>
      <c r="AG182" t="str">
        <f t="shared" si="64"/>
        <v/>
      </c>
      <c r="AH182" t="str">
        <f t="shared" si="65"/>
        <v/>
      </c>
      <c r="AI182" t="str">
        <f>IF($I182="teilgenommen",MIN(J182,ROUNDDOWN(Dateneingabe_2!$D$7,0)),"")</f>
        <v/>
      </c>
      <c r="AJ182" t="str">
        <f t="shared" si="66"/>
        <v/>
      </c>
    </row>
    <row r="183" spans="1:36" hidden="1" x14ac:dyDescent="0.2">
      <c r="A183" s="237">
        <v>179</v>
      </c>
      <c r="B183" s="230"/>
      <c r="C183" s="230"/>
      <c r="D183" s="230"/>
      <c r="E183" s="233"/>
      <c r="F183" s="230" t="str">
        <f>IF(E183="","",VLOOKUP(E183,PLZ!$A$2:$B$2550,2,FALSE))</f>
        <v/>
      </c>
      <c r="G183" s="238"/>
      <c r="H183" s="294" t="str">
        <f>IF(G183="","",DATEDIF(G183,Dateneingabe_2!$D$4,"y"))</f>
        <v/>
      </c>
      <c r="I183" s="230" t="str">
        <f t="shared" si="67"/>
        <v/>
      </c>
      <c r="J183" s="231"/>
      <c r="K183" s="245"/>
      <c r="L183" s="245" t="str">
        <f t="shared" si="46"/>
        <v xml:space="preserve"> </v>
      </c>
      <c r="M183" s="3" t="str">
        <f t="shared" si="47"/>
        <v/>
      </c>
      <c r="N183" s="8" t="str">
        <f t="shared" si="48"/>
        <v/>
      </c>
      <c r="O183" s="8" t="str">
        <f t="shared" si="49"/>
        <v/>
      </c>
      <c r="P183" s="8" t="str">
        <f t="shared" si="50"/>
        <v/>
      </c>
      <c r="Q183" s="8" t="str">
        <f t="shared" si="51"/>
        <v/>
      </c>
      <c r="R183" s="8" t="str">
        <f t="shared" si="52"/>
        <v/>
      </c>
      <c r="S183" s="3"/>
      <c r="T183" s="3"/>
      <c r="U183" s="3"/>
      <c r="V183" s="3" t="str">
        <f t="shared" si="53"/>
        <v/>
      </c>
      <c r="W183" s="3" t="str">
        <f t="shared" si="54"/>
        <v/>
      </c>
      <c r="X183" t="str">
        <f t="shared" si="55"/>
        <v/>
      </c>
      <c r="Y183" t="str">
        <f t="shared" si="56"/>
        <v/>
      </c>
      <c r="Z183" t="str">
        <f t="shared" si="57"/>
        <v/>
      </c>
      <c r="AA183" t="str">
        <f t="shared" si="58"/>
        <v/>
      </c>
      <c r="AB183" t="str">
        <f t="shared" si="59"/>
        <v/>
      </c>
      <c r="AC183" t="str">
        <f t="shared" si="60"/>
        <v/>
      </c>
      <c r="AD183" t="str">
        <f t="shared" si="61"/>
        <v/>
      </c>
      <c r="AE183" t="str">
        <f t="shared" si="62"/>
        <v/>
      </c>
      <c r="AF183" t="str">
        <f t="shared" si="63"/>
        <v/>
      </c>
      <c r="AG183" t="str">
        <f t="shared" si="64"/>
        <v/>
      </c>
      <c r="AH183" t="str">
        <f t="shared" si="65"/>
        <v/>
      </c>
      <c r="AI183" t="str">
        <f>IF($I183="teilgenommen",MIN(J183,ROUNDDOWN(Dateneingabe_2!$D$7,0)),"")</f>
        <v/>
      </c>
      <c r="AJ183" t="str">
        <f t="shared" si="66"/>
        <v/>
      </c>
    </row>
    <row r="184" spans="1:36" hidden="1" x14ac:dyDescent="0.2">
      <c r="A184" s="237">
        <v>180</v>
      </c>
      <c r="B184" s="230"/>
      <c r="C184" s="230"/>
      <c r="D184" s="230"/>
      <c r="E184" s="233"/>
      <c r="F184" s="230" t="str">
        <f>IF(E184="","",VLOOKUP(E184,PLZ!$A$2:$B$2550,2,FALSE))</f>
        <v/>
      </c>
      <c r="G184" s="238"/>
      <c r="H184" s="294" t="str">
        <f>IF(G184="","",DATEDIF(G184,Dateneingabe_2!$D$4,"y"))</f>
        <v/>
      </c>
      <c r="I184" s="230" t="str">
        <f t="shared" si="67"/>
        <v/>
      </c>
      <c r="J184" s="231"/>
      <c r="K184" s="245"/>
      <c r="L184" s="245" t="str">
        <f t="shared" si="46"/>
        <v xml:space="preserve"> </v>
      </c>
      <c r="M184" s="3" t="str">
        <f t="shared" si="47"/>
        <v/>
      </c>
      <c r="N184" s="8" t="str">
        <f t="shared" si="48"/>
        <v/>
      </c>
      <c r="O184" s="8" t="str">
        <f t="shared" si="49"/>
        <v/>
      </c>
      <c r="P184" s="8" t="str">
        <f t="shared" si="50"/>
        <v/>
      </c>
      <c r="Q184" s="8" t="str">
        <f t="shared" si="51"/>
        <v/>
      </c>
      <c r="R184" s="8" t="str">
        <f t="shared" si="52"/>
        <v/>
      </c>
      <c r="S184" s="3"/>
      <c r="T184" s="3"/>
      <c r="U184" s="3"/>
      <c r="V184" s="3" t="str">
        <f t="shared" si="53"/>
        <v/>
      </c>
      <c r="W184" s="3" t="str">
        <f t="shared" si="54"/>
        <v/>
      </c>
      <c r="X184" t="str">
        <f t="shared" si="55"/>
        <v/>
      </c>
      <c r="Y184" t="str">
        <f t="shared" si="56"/>
        <v/>
      </c>
      <c r="Z184" t="str">
        <f t="shared" si="57"/>
        <v/>
      </c>
      <c r="AA184" t="str">
        <f t="shared" si="58"/>
        <v/>
      </c>
      <c r="AB184" t="str">
        <f t="shared" si="59"/>
        <v/>
      </c>
      <c r="AC184" t="str">
        <f t="shared" si="60"/>
        <v/>
      </c>
      <c r="AD184" t="str">
        <f t="shared" si="61"/>
        <v/>
      </c>
      <c r="AE184" t="str">
        <f t="shared" si="62"/>
        <v/>
      </c>
      <c r="AF184" t="str">
        <f t="shared" si="63"/>
        <v/>
      </c>
      <c r="AG184" t="str">
        <f t="shared" si="64"/>
        <v/>
      </c>
      <c r="AH184" t="str">
        <f t="shared" si="65"/>
        <v/>
      </c>
      <c r="AI184" t="str">
        <f>IF($I184="teilgenommen",MIN(J184,ROUNDDOWN(Dateneingabe_2!$D$7,0)),"")</f>
        <v/>
      </c>
      <c r="AJ184" t="str">
        <f t="shared" si="66"/>
        <v/>
      </c>
    </row>
    <row r="185" spans="1:36" hidden="1" x14ac:dyDescent="0.2">
      <c r="A185" s="237">
        <v>181</v>
      </c>
      <c r="B185" s="230"/>
      <c r="C185" s="230"/>
      <c r="D185" s="230"/>
      <c r="E185" s="233"/>
      <c r="F185" s="230" t="str">
        <f>IF(E185="","",VLOOKUP(E185,PLZ!$A$2:$B$2550,2,FALSE))</f>
        <v/>
      </c>
      <c r="G185" s="238"/>
      <c r="H185" s="294" t="str">
        <f>IF(G185="","",DATEDIF(G185,Dateneingabe_2!$D$4,"y"))</f>
        <v/>
      </c>
      <c r="I185" s="230" t="str">
        <f t="shared" si="67"/>
        <v/>
      </c>
      <c r="J185" s="231"/>
      <c r="K185" s="245"/>
      <c r="L185" s="245" t="str">
        <f t="shared" si="46"/>
        <v xml:space="preserve"> </v>
      </c>
      <c r="M185" s="3" t="str">
        <f t="shared" si="47"/>
        <v/>
      </c>
      <c r="N185" s="8" t="str">
        <f t="shared" si="48"/>
        <v/>
      </c>
      <c r="O185" s="8" t="str">
        <f t="shared" si="49"/>
        <v/>
      </c>
      <c r="P185" s="8" t="str">
        <f t="shared" si="50"/>
        <v/>
      </c>
      <c r="Q185" s="8" t="str">
        <f t="shared" si="51"/>
        <v/>
      </c>
      <c r="R185" s="8" t="str">
        <f t="shared" si="52"/>
        <v/>
      </c>
      <c r="S185" s="3"/>
      <c r="T185" s="3"/>
      <c r="U185" s="3"/>
      <c r="V185" s="3" t="str">
        <f t="shared" si="53"/>
        <v/>
      </c>
      <c r="W185" s="3" t="str">
        <f t="shared" si="54"/>
        <v/>
      </c>
      <c r="X185" t="str">
        <f t="shared" si="55"/>
        <v/>
      </c>
      <c r="Y185" t="str">
        <f t="shared" si="56"/>
        <v/>
      </c>
      <c r="Z185" t="str">
        <f t="shared" si="57"/>
        <v/>
      </c>
      <c r="AA185" t="str">
        <f t="shared" si="58"/>
        <v/>
      </c>
      <c r="AB185" t="str">
        <f t="shared" si="59"/>
        <v/>
      </c>
      <c r="AC185" t="str">
        <f t="shared" si="60"/>
        <v/>
      </c>
      <c r="AD185" t="str">
        <f t="shared" si="61"/>
        <v/>
      </c>
      <c r="AE185" t="str">
        <f t="shared" si="62"/>
        <v/>
      </c>
      <c r="AF185" t="str">
        <f t="shared" si="63"/>
        <v/>
      </c>
      <c r="AG185" t="str">
        <f t="shared" si="64"/>
        <v/>
      </c>
      <c r="AH185" t="str">
        <f t="shared" si="65"/>
        <v/>
      </c>
      <c r="AI185" t="str">
        <f>IF($I185="teilgenommen",MIN(J185,ROUNDDOWN(Dateneingabe_2!$D$7,0)),"")</f>
        <v/>
      </c>
      <c r="AJ185" t="str">
        <f t="shared" si="66"/>
        <v/>
      </c>
    </row>
    <row r="186" spans="1:36" hidden="1" x14ac:dyDescent="0.2">
      <c r="A186" s="237">
        <v>182</v>
      </c>
      <c r="B186" s="230"/>
      <c r="C186" s="230"/>
      <c r="D186" s="230"/>
      <c r="E186" s="233"/>
      <c r="F186" s="230" t="str">
        <f>IF(E186="","",VLOOKUP(E186,PLZ!$A$2:$B$2550,2,FALSE))</f>
        <v/>
      </c>
      <c r="G186" s="238"/>
      <c r="H186" s="294" t="str">
        <f>IF(G186="","",DATEDIF(G186,Dateneingabe_2!$D$4,"y"))</f>
        <v/>
      </c>
      <c r="I186" s="230" t="str">
        <f t="shared" si="67"/>
        <v/>
      </c>
      <c r="J186" s="231"/>
      <c r="K186" s="245"/>
      <c r="L186" s="245" t="str">
        <f t="shared" si="46"/>
        <v xml:space="preserve"> </v>
      </c>
      <c r="M186" s="3" t="str">
        <f t="shared" si="47"/>
        <v/>
      </c>
      <c r="N186" s="8" t="str">
        <f t="shared" si="48"/>
        <v/>
      </c>
      <c r="O186" s="8" t="str">
        <f t="shared" si="49"/>
        <v/>
      </c>
      <c r="P186" s="8" t="str">
        <f t="shared" si="50"/>
        <v/>
      </c>
      <c r="Q186" s="8" t="str">
        <f t="shared" si="51"/>
        <v/>
      </c>
      <c r="R186" s="8" t="str">
        <f t="shared" si="52"/>
        <v/>
      </c>
      <c r="S186" s="3"/>
      <c r="T186" s="3"/>
      <c r="U186" s="3"/>
      <c r="V186" s="3" t="str">
        <f t="shared" si="53"/>
        <v/>
      </c>
      <c r="W186" s="3" t="str">
        <f t="shared" si="54"/>
        <v/>
      </c>
      <c r="X186" t="str">
        <f t="shared" si="55"/>
        <v/>
      </c>
      <c r="Y186" t="str">
        <f t="shared" si="56"/>
        <v/>
      </c>
      <c r="Z186" t="str">
        <f t="shared" si="57"/>
        <v/>
      </c>
      <c r="AA186" t="str">
        <f t="shared" si="58"/>
        <v/>
      </c>
      <c r="AB186" t="str">
        <f t="shared" si="59"/>
        <v/>
      </c>
      <c r="AC186" t="str">
        <f t="shared" si="60"/>
        <v/>
      </c>
      <c r="AD186" t="str">
        <f t="shared" si="61"/>
        <v/>
      </c>
      <c r="AE186" t="str">
        <f t="shared" si="62"/>
        <v/>
      </c>
      <c r="AF186" t="str">
        <f t="shared" si="63"/>
        <v/>
      </c>
      <c r="AG186" t="str">
        <f t="shared" si="64"/>
        <v/>
      </c>
      <c r="AH186" t="str">
        <f t="shared" si="65"/>
        <v/>
      </c>
      <c r="AI186" t="str">
        <f>IF($I186="teilgenommen",MIN(J186,ROUNDDOWN(Dateneingabe_2!$D$7,0)),"")</f>
        <v/>
      </c>
      <c r="AJ186" t="str">
        <f t="shared" si="66"/>
        <v/>
      </c>
    </row>
    <row r="187" spans="1:36" hidden="1" x14ac:dyDescent="0.2">
      <c r="A187" s="237">
        <v>183</v>
      </c>
      <c r="B187" s="232"/>
      <c r="C187" s="230"/>
      <c r="D187" s="230"/>
      <c r="E187" s="233"/>
      <c r="F187" s="230" t="str">
        <f>IF(E187="","",VLOOKUP(E187,PLZ!$A$2:$B$2550,2,FALSE))</f>
        <v/>
      </c>
      <c r="G187" s="238"/>
      <c r="H187" s="294" t="str">
        <f>IF(G187="","",DATEDIF(G187,Dateneingabe_2!$D$4,"y"))</f>
        <v/>
      </c>
      <c r="I187" s="230" t="str">
        <f t="shared" si="67"/>
        <v/>
      </c>
      <c r="J187" s="231"/>
      <c r="K187" s="245"/>
      <c r="L187" s="245" t="str">
        <f t="shared" si="46"/>
        <v xml:space="preserve"> </v>
      </c>
      <c r="M187" s="3" t="str">
        <f t="shared" si="47"/>
        <v/>
      </c>
      <c r="N187" s="8" t="str">
        <f t="shared" si="48"/>
        <v/>
      </c>
      <c r="O187" s="8" t="str">
        <f t="shared" si="49"/>
        <v/>
      </c>
      <c r="P187" s="8" t="str">
        <f t="shared" si="50"/>
        <v/>
      </c>
      <c r="Q187" s="8" t="str">
        <f t="shared" si="51"/>
        <v/>
      </c>
      <c r="R187" s="8" t="str">
        <f t="shared" si="52"/>
        <v/>
      </c>
      <c r="S187" s="3"/>
      <c r="T187" s="3"/>
      <c r="U187" s="3"/>
      <c r="V187" s="3" t="str">
        <f t="shared" si="53"/>
        <v/>
      </c>
      <c r="W187" s="3" t="str">
        <f t="shared" si="54"/>
        <v/>
      </c>
      <c r="X187" t="str">
        <f t="shared" si="55"/>
        <v/>
      </c>
      <c r="Y187" t="str">
        <f t="shared" si="56"/>
        <v/>
      </c>
      <c r="Z187" t="str">
        <f t="shared" si="57"/>
        <v/>
      </c>
      <c r="AA187" t="str">
        <f t="shared" si="58"/>
        <v/>
      </c>
      <c r="AB187" t="str">
        <f t="shared" si="59"/>
        <v/>
      </c>
      <c r="AC187" t="str">
        <f t="shared" si="60"/>
        <v/>
      </c>
      <c r="AD187" t="str">
        <f t="shared" si="61"/>
        <v/>
      </c>
      <c r="AE187" t="str">
        <f t="shared" si="62"/>
        <v/>
      </c>
      <c r="AF187" t="str">
        <f t="shared" si="63"/>
        <v/>
      </c>
      <c r="AG187" t="str">
        <f t="shared" si="64"/>
        <v/>
      </c>
      <c r="AH187" t="str">
        <f t="shared" si="65"/>
        <v/>
      </c>
      <c r="AI187" t="str">
        <f>IF($I187="teilgenommen",MIN(J187,ROUNDDOWN(Dateneingabe_2!$D$7,0)),"")</f>
        <v/>
      </c>
      <c r="AJ187" t="str">
        <f t="shared" si="66"/>
        <v/>
      </c>
    </row>
    <row r="188" spans="1:36" hidden="1" x14ac:dyDescent="0.2">
      <c r="A188" s="237">
        <v>184</v>
      </c>
      <c r="B188" s="230"/>
      <c r="C188" s="230"/>
      <c r="D188" s="230"/>
      <c r="E188" s="233"/>
      <c r="F188" s="230" t="str">
        <f>IF(E188="","",VLOOKUP(E188,PLZ!$A$2:$B$2550,2,FALSE))</f>
        <v/>
      </c>
      <c r="G188" s="238"/>
      <c r="H188" s="294" t="str">
        <f>IF(G188="","",DATEDIF(G188,Dateneingabe_2!$D$4,"y"))</f>
        <v/>
      </c>
      <c r="I188" s="230" t="str">
        <f t="shared" si="67"/>
        <v/>
      </c>
      <c r="J188" s="231"/>
      <c r="K188" s="245"/>
      <c r="L188" s="245" t="str">
        <f t="shared" si="46"/>
        <v xml:space="preserve"> </v>
      </c>
      <c r="M188" s="3" t="str">
        <f t="shared" si="47"/>
        <v/>
      </c>
      <c r="N188" s="8" t="str">
        <f t="shared" si="48"/>
        <v/>
      </c>
      <c r="O188" s="8" t="str">
        <f t="shared" si="49"/>
        <v/>
      </c>
      <c r="P188" s="8" t="str">
        <f t="shared" si="50"/>
        <v/>
      </c>
      <c r="Q188" s="8" t="str">
        <f t="shared" si="51"/>
        <v/>
      </c>
      <c r="R188" s="8" t="str">
        <f t="shared" si="52"/>
        <v/>
      </c>
      <c r="S188" s="3"/>
      <c r="T188" s="3"/>
      <c r="U188" s="3"/>
      <c r="V188" s="3" t="str">
        <f t="shared" si="53"/>
        <v/>
      </c>
      <c r="W188" s="3" t="str">
        <f t="shared" si="54"/>
        <v/>
      </c>
      <c r="X188" t="str">
        <f t="shared" si="55"/>
        <v/>
      </c>
      <c r="Y188" t="str">
        <f t="shared" si="56"/>
        <v/>
      </c>
      <c r="Z188" t="str">
        <f t="shared" si="57"/>
        <v/>
      </c>
      <c r="AA188" t="str">
        <f t="shared" si="58"/>
        <v/>
      </c>
      <c r="AB188" t="str">
        <f t="shared" si="59"/>
        <v/>
      </c>
      <c r="AC188" t="str">
        <f t="shared" si="60"/>
        <v/>
      </c>
      <c r="AD188" t="str">
        <f t="shared" si="61"/>
        <v/>
      </c>
      <c r="AE188" t="str">
        <f t="shared" si="62"/>
        <v/>
      </c>
      <c r="AF188" t="str">
        <f t="shared" si="63"/>
        <v/>
      </c>
      <c r="AG188" t="str">
        <f t="shared" si="64"/>
        <v/>
      </c>
      <c r="AH188" t="str">
        <f t="shared" si="65"/>
        <v/>
      </c>
      <c r="AI188" t="str">
        <f>IF($I188="teilgenommen",MIN(J188,ROUNDDOWN(Dateneingabe_2!$D$7,0)),"")</f>
        <v/>
      </c>
      <c r="AJ188" t="str">
        <f t="shared" si="66"/>
        <v/>
      </c>
    </row>
    <row r="189" spans="1:36" hidden="1" x14ac:dyDescent="0.2">
      <c r="A189" s="237">
        <v>185</v>
      </c>
      <c r="B189" s="230"/>
      <c r="C189" s="230"/>
      <c r="D189" s="230"/>
      <c r="E189" s="233"/>
      <c r="F189" s="230" t="str">
        <f>IF(E189="","",VLOOKUP(E189,PLZ!$A$2:$B$2550,2,FALSE))</f>
        <v/>
      </c>
      <c r="G189" s="238"/>
      <c r="H189" s="294" t="str">
        <f>IF(G189="","",DATEDIF(G189,Dateneingabe_2!$D$4,"y"))</f>
        <v/>
      </c>
      <c r="I189" s="230" t="str">
        <f t="shared" si="67"/>
        <v/>
      </c>
      <c r="J189" s="231"/>
      <c r="K189" s="245"/>
      <c r="L189" s="245" t="str">
        <f t="shared" si="46"/>
        <v xml:space="preserve"> </v>
      </c>
      <c r="M189" s="3" t="str">
        <f t="shared" si="47"/>
        <v/>
      </c>
      <c r="N189" s="8" t="str">
        <f t="shared" si="48"/>
        <v/>
      </c>
      <c r="O189" s="8" t="str">
        <f t="shared" si="49"/>
        <v/>
      </c>
      <c r="P189" s="8" t="str">
        <f t="shared" si="50"/>
        <v/>
      </c>
      <c r="Q189" s="8" t="str">
        <f t="shared" si="51"/>
        <v/>
      </c>
      <c r="R189" s="8" t="str">
        <f t="shared" si="52"/>
        <v/>
      </c>
      <c r="S189" s="3"/>
      <c r="T189" s="3"/>
      <c r="U189" s="3"/>
      <c r="V189" s="3" t="str">
        <f t="shared" si="53"/>
        <v/>
      </c>
      <c r="W189" s="3" t="str">
        <f t="shared" si="54"/>
        <v/>
      </c>
      <c r="X189" t="str">
        <f t="shared" si="55"/>
        <v/>
      </c>
      <c r="Y189" t="str">
        <f t="shared" si="56"/>
        <v/>
      </c>
      <c r="Z189" t="str">
        <f t="shared" si="57"/>
        <v/>
      </c>
      <c r="AA189" t="str">
        <f t="shared" si="58"/>
        <v/>
      </c>
      <c r="AB189" t="str">
        <f t="shared" si="59"/>
        <v/>
      </c>
      <c r="AC189" t="str">
        <f t="shared" si="60"/>
        <v/>
      </c>
      <c r="AD189" t="str">
        <f t="shared" si="61"/>
        <v/>
      </c>
      <c r="AE189" t="str">
        <f t="shared" si="62"/>
        <v/>
      </c>
      <c r="AF189" t="str">
        <f t="shared" si="63"/>
        <v/>
      </c>
      <c r="AG189" t="str">
        <f t="shared" si="64"/>
        <v/>
      </c>
      <c r="AH189" t="str">
        <f t="shared" si="65"/>
        <v/>
      </c>
      <c r="AI189" t="str">
        <f>IF($I189="teilgenommen",MIN(J189,ROUNDDOWN(Dateneingabe_2!$D$7,0)),"")</f>
        <v/>
      </c>
      <c r="AJ189" t="str">
        <f t="shared" si="66"/>
        <v/>
      </c>
    </row>
    <row r="190" spans="1:36" hidden="1" x14ac:dyDescent="0.2">
      <c r="A190" s="237">
        <v>186</v>
      </c>
      <c r="B190" s="230"/>
      <c r="C190" s="230"/>
      <c r="D190" s="230"/>
      <c r="E190" s="233"/>
      <c r="F190" s="230" t="str">
        <f>IF(E190="","",VLOOKUP(E190,PLZ!$A$2:$B$2550,2,FALSE))</f>
        <v/>
      </c>
      <c r="G190" s="238"/>
      <c r="H190" s="294" t="str">
        <f>IF(G190="","",DATEDIF(G190,Dateneingabe_2!$D$4,"y"))</f>
        <v/>
      </c>
      <c r="I190" s="230" t="str">
        <f t="shared" si="67"/>
        <v/>
      </c>
      <c r="J190" s="231"/>
      <c r="K190" s="245"/>
      <c r="L190" s="245" t="str">
        <f t="shared" si="46"/>
        <v xml:space="preserve"> </v>
      </c>
      <c r="M190" s="3" t="str">
        <f t="shared" si="47"/>
        <v/>
      </c>
      <c r="N190" s="8" t="str">
        <f t="shared" si="48"/>
        <v/>
      </c>
      <c r="O190" s="8" t="str">
        <f t="shared" si="49"/>
        <v/>
      </c>
      <c r="P190" s="8" t="str">
        <f t="shared" si="50"/>
        <v/>
      </c>
      <c r="Q190" s="8" t="str">
        <f t="shared" si="51"/>
        <v/>
      </c>
      <c r="R190" s="8" t="str">
        <f t="shared" si="52"/>
        <v/>
      </c>
      <c r="S190" s="3"/>
      <c r="T190" s="3"/>
      <c r="U190" s="3"/>
      <c r="V190" s="3" t="str">
        <f t="shared" si="53"/>
        <v/>
      </c>
      <c r="W190" s="3" t="str">
        <f t="shared" si="54"/>
        <v/>
      </c>
      <c r="X190" t="str">
        <f t="shared" si="55"/>
        <v/>
      </c>
      <c r="Y190" t="str">
        <f t="shared" si="56"/>
        <v/>
      </c>
      <c r="Z190" t="str">
        <f t="shared" si="57"/>
        <v/>
      </c>
      <c r="AA190" t="str">
        <f t="shared" si="58"/>
        <v/>
      </c>
      <c r="AB190" t="str">
        <f t="shared" si="59"/>
        <v/>
      </c>
      <c r="AC190" t="str">
        <f t="shared" si="60"/>
        <v/>
      </c>
      <c r="AD190" t="str">
        <f t="shared" si="61"/>
        <v/>
      </c>
      <c r="AE190" t="str">
        <f t="shared" si="62"/>
        <v/>
      </c>
      <c r="AF190" t="str">
        <f t="shared" si="63"/>
        <v/>
      </c>
      <c r="AG190" t="str">
        <f t="shared" si="64"/>
        <v/>
      </c>
      <c r="AH190" t="str">
        <f t="shared" si="65"/>
        <v/>
      </c>
      <c r="AI190" t="str">
        <f>IF($I190="teilgenommen",MIN(J190,ROUNDDOWN(Dateneingabe_2!$D$7,0)),"")</f>
        <v/>
      </c>
      <c r="AJ190" t="str">
        <f t="shared" si="66"/>
        <v/>
      </c>
    </row>
    <row r="191" spans="1:36" hidden="1" x14ac:dyDescent="0.2">
      <c r="A191" s="237">
        <v>187</v>
      </c>
      <c r="B191" s="230"/>
      <c r="C191" s="230"/>
      <c r="D191" s="230"/>
      <c r="E191" s="233"/>
      <c r="F191" s="230" t="str">
        <f>IF(E191="","",VLOOKUP(E191,PLZ!$A$2:$B$2550,2,FALSE))</f>
        <v/>
      </c>
      <c r="G191" s="238"/>
      <c r="H191" s="294" t="str">
        <f>IF(G191="","",DATEDIF(G191,Dateneingabe_2!$D$4,"y"))</f>
        <v/>
      </c>
      <c r="I191" s="230" t="str">
        <f t="shared" si="67"/>
        <v/>
      </c>
      <c r="J191" s="231"/>
      <c r="K191" s="245"/>
      <c r="L191" s="245" t="str">
        <f t="shared" si="46"/>
        <v xml:space="preserve"> </v>
      </c>
      <c r="M191" s="3" t="str">
        <f t="shared" si="47"/>
        <v/>
      </c>
      <c r="N191" s="8" t="str">
        <f t="shared" si="48"/>
        <v/>
      </c>
      <c r="O191" s="8" t="str">
        <f t="shared" si="49"/>
        <v/>
      </c>
      <c r="P191" s="8" t="str">
        <f t="shared" si="50"/>
        <v/>
      </c>
      <c r="Q191" s="8" t="str">
        <f t="shared" si="51"/>
        <v/>
      </c>
      <c r="R191" s="8" t="str">
        <f t="shared" si="52"/>
        <v/>
      </c>
      <c r="S191" s="3"/>
      <c r="T191" s="3"/>
      <c r="U191" s="3"/>
      <c r="V191" s="3" t="str">
        <f t="shared" si="53"/>
        <v/>
      </c>
      <c r="W191" s="3" t="str">
        <f t="shared" si="54"/>
        <v/>
      </c>
      <c r="X191" t="str">
        <f t="shared" si="55"/>
        <v/>
      </c>
      <c r="Y191" t="str">
        <f t="shared" si="56"/>
        <v/>
      </c>
      <c r="Z191" t="str">
        <f t="shared" si="57"/>
        <v/>
      </c>
      <c r="AA191" t="str">
        <f t="shared" si="58"/>
        <v/>
      </c>
      <c r="AB191" t="str">
        <f t="shared" si="59"/>
        <v/>
      </c>
      <c r="AC191" t="str">
        <f t="shared" si="60"/>
        <v/>
      </c>
      <c r="AD191" t="str">
        <f t="shared" si="61"/>
        <v/>
      </c>
      <c r="AE191" t="str">
        <f t="shared" si="62"/>
        <v/>
      </c>
      <c r="AF191" t="str">
        <f t="shared" si="63"/>
        <v/>
      </c>
      <c r="AG191" t="str">
        <f t="shared" si="64"/>
        <v/>
      </c>
      <c r="AH191" t="str">
        <f t="shared" si="65"/>
        <v/>
      </c>
      <c r="AI191" t="str">
        <f>IF($I191="teilgenommen",MIN(J191,ROUNDDOWN(Dateneingabe_2!$D$7,0)),"")</f>
        <v/>
      </c>
      <c r="AJ191" t="str">
        <f t="shared" si="66"/>
        <v/>
      </c>
    </row>
    <row r="192" spans="1:36" hidden="1" x14ac:dyDescent="0.2">
      <c r="A192" s="237">
        <v>188</v>
      </c>
      <c r="B192" s="230"/>
      <c r="C192" s="230"/>
      <c r="D192" s="230"/>
      <c r="E192" s="233"/>
      <c r="F192" s="230" t="str">
        <f>IF(E192="","",VLOOKUP(E192,PLZ!$A$2:$B$2550,2,FALSE))</f>
        <v/>
      </c>
      <c r="G192" s="238"/>
      <c r="H192" s="294" t="str">
        <f>IF(G192="","",DATEDIF(G192,Dateneingabe_2!$D$4,"y"))</f>
        <v/>
      </c>
      <c r="I192" s="230" t="str">
        <f t="shared" si="67"/>
        <v/>
      </c>
      <c r="J192" s="231"/>
      <c r="K192" s="245"/>
      <c r="L192" s="245" t="str">
        <f t="shared" si="46"/>
        <v xml:space="preserve"> </v>
      </c>
      <c r="M192" s="3" t="str">
        <f t="shared" si="47"/>
        <v/>
      </c>
      <c r="N192" s="8" t="str">
        <f t="shared" si="48"/>
        <v/>
      </c>
      <c r="O192" s="8" t="str">
        <f t="shared" si="49"/>
        <v/>
      </c>
      <c r="P192" s="8" t="str">
        <f t="shared" si="50"/>
        <v/>
      </c>
      <c r="Q192" s="8" t="str">
        <f t="shared" si="51"/>
        <v/>
      </c>
      <c r="R192" s="8" t="str">
        <f t="shared" si="52"/>
        <v/>
      </c>
      <c r="S192" s="3"/>
      <c r="T192" s="3"/>
      <c r="U192" s="3"/>
      <c r="V192" s="3" t="str">
        <f t="shared" si="53"/>
        <v/>
      </c>
      <c r="W192" s="3" t="str">
        <f t="shared" si="54"/>
        <v/>
      </c>
      <c r="X192" t="str">
        <f t="shared" si="55"/>
        <v/>
      </c>
      <c r="Y192" t="str">
        <f t="shared" si="56"/>
        <v/>
      </c>
      <c r="Z192" t="str">
        <f t="shared" si="57"/>
        <v/>
      </c>
      <c r="AA192" t="str">
        <f t="shared" si="58"/>
        <v/>
      </c>
      <c r="AB192" t="str">
        <f t="shared" si="59"/>
        <v/>
      </c>
      <c r="AC192" t="str">
        <f t="shared" si="60"/>
        <v/>
      </c>
      <c r="AD192" t="str">
        <f t="shared" si="61"/>
        <v/>
      </c>
      <c r="AE192" t="str">
        <f t="shared" si="62"/>
        <v/>
      </c>
      <c r="AF192" t="str">
        <f t="shared" si="63"/>
        <v/>
      </c>
      <c r="AG192" t="str">
        <f t="shared" si="64"/>
        <v/>
      </c>
      <c r="AH192" t="str">
        <f t="shared" si="65"/>
        <v/>
      </c>
      <c r="AI192" t="str">
        <f>IF($I192="teilgenommen",MIN(J192,ROUNDDOWN(Dateneingabe_2!$D$7,0)),"")</f>
        <v/>
      </c>
      <c r="AJ192" t="str">
        <f t="shared" si="66"/>
        <v/>
      </c>
    </row>
    <row r="193" spans="1:36" hidden="1" x14ac:dyDescent="0.2">
      <c r="A193" s="237">
        <v>189</v>
      </c>
      <c r="B193" s="230"/>
      <c r="C193" s="230"/>
      <c r="D193" s="230"/>
      <c r="E193" s="233"/>
      <c r="F193" s="230" t="str">
        <f>IF(E193="","",VLOOKUP(E193,PLZ!$A$2:$B$2550,2,FALSE))</f>
        <v/>
      </c>
      <c r="G193" s="238"/>
      <c r="H193" s="294" t="str">
        <f>IF(G193="","",DATEDIF(G193,Dateneingabe_2!$D$4,"y"))</f>
        <v/>
      </c>
      <c r="I193" s="230" t="str">
        <f t="shared" si="67"/>
        <v/>
      </c>
      <c r="J193" s="231"/>
      <c r="K193" s="245"/>
      <c r="L193" s="245" t="str">
        <f t="shared" si="46"/>
        <v xml:space="preserve"> </v>
      </c>
      <c r="M193" s="3" t="str">
        <f t="shared" si="47"/>
        <v/>
      </c>
      <c r="N193" s="8" t="str">
        <f t="shared" si="48"/>
        <v/>
      </c>
      <c r="O193" s="8" t="str">
        <f t="shared" si="49"/>
        <v/>
      </c>
      <c r="P193" s="8" t="str">
        <f t="shared" si="50"/>
        <v/>
      </c>
      <c r="Q193" s="8" t="str">
        <f t="shared" si="51"/>
        <v/>
      </c>
      <c r="R193" s="8" t="str">
        <f t="shared" si="52"/>
        <v/>
      </c>
      <c r="S193" s="3"/>
      <c r="T193" s="3"/>
      <c r="U193" s="3"/>
      <c r="V193" s="3" t="str">
        <f t="shared" si="53"/>
        <v/>
      </c>
      <c r="W193" s="3" t="str">
        <f t="shared" si="54"/>
        <v/>
      </c>
      <c r="X193" t="str">
        <f t="shared" si="55"/>
        <v/>
      </c>
      <c r="Y193" t="str">
        <f t="shared" si="56"/>
        <v/>
      </c>
      <c r="Z193" t="str">
        <f t="shared" si="57"/>
        <v/>
      </c>
      <c r="AA193" t="str">
        <f t="shared" si="58"/>
        <v/>
      </c>
      <c r="AB193" t="str">
        <f t="shared" si="59"/>
        <v/>
      </c>
      <c r="AC193" t="str">
        <f t="shared" si="60"/>
        <v/>
      </c>
      <c r="AD193" t="str">
        <f t="shared" si="61"/>
        <v/>
      </c>
      <c r="AE193" t="str">
        <f t="shared" si="62"/>
        <v/>
      </c>
      <c r="AF193" t="str">
        <f t="shared" si="63"/>
        <v/>
      </c>
      <c r="AG193" t="str">
        <f t="shared" si="64"/>
        <v/>
      </c>
      <c r="AH193" t="str">
        <f t="shared" si="65"/>
        <v/>
      </c>
      <c r="AI193" t="str">
        <f>IF($I193="teilgenommen",MIN(J193,ROUNDDOWN(Dateneingabe_2!$D$7,0)),"")</f>
        <v/>
      </c>
      <c r="AJ193" t="str">
        <f t="shared" si="66"/>
        <v/>
      </c>
    </row>
    <row r="194" spans="1:36" hidden="1" x14ac:dyDescent="0.2">
      <c r="A194" s="237">
        <v>190</v>
      </c>
      <c r="B194" s="230"/>
      <c r="C194" s="230"/>
      <c r="D194" s="230"/>
      <c r="E194" s="233"/>
      <c r="F194" s="230" t="str">
        <f>IF(E194="","",VLOOKUP(E194,PLZ!$A$2:$B$2550,2,FALSE))</f>
        <v/>
      </c>
      <c r="G194" s="238"/>
      <c r="H194" s="294" t="str">
        <f>IF(G194="","",DATEDIF(G194,Dateneingabe_2!$D$4,"y"))</f>
        <v/>
      </c>
      <c r="I194" s="230" t="str">
        <f t="shared" si="67"/>
        <v/>
      </c>
      <c r="J194" s="231"/>
      <c r="K194" s="245"/>
      <c r="L194" s="245" t="str">
        <f t="shared" si="46"/>
        <v xml:space="preserve"> </v>
      </c>
      <c r="M194" s="3" t="str">
        <f t="shared" si="47"/>
        <v/>
      </c>
      <c r="N194" s="8" t="str">
        <f t="shared" si="48"/>
        <v/>
      </c>
      <c r="O194" s="8" t="str">
        <f t="shared" si="49"/>
        <v/>
      </c>
      <c r="P194" s="8" t="str">
        <f t="shared" si="50"/>
        <v/>
      </c>
      <c r="Q194" s="8" t="str">
        <f t="shared" si="51"/>
        <v/>
      </c>
      <c r="R194" s="8" t="str">
        <f t="shared" si="52"/>
        <v/>
      </c>
      <c r="S194" s="3"/>
      <c r="T194" s="3"/>
      <c r="U194" s="3"/>
      <c r="V194" s="3" t="str">
        <f t="shared" si="53"/>
        <v/>
      </c>
      <c r="W194" s="3" t="str">
        <f t="shared" si="54"/>
        <v/>
      </c>
      <c r="X194" t="str">
        <f t="shared" si="55"/>
        <v/>
      </c>
      <c r="Y194" t="str">
        <f t="shared" si="56"/>
        <v/>
      </c>
      <c r="Z194" t="str">
        <f t="shared" si="57"/>
        <v/>
      </c>
      <c r="AA194" t="str">
        <f t="shared" si="58"/>
        <v/>
      </c>
      <c r="AB194" t="str">
        <f t="shared" si="59"/>
        <v/>
      </c>
      <c r="AC194" t="str">
        <f t="shared" si="60"/>
        <v/>
      </c>
      <c r="AD194" t="str">
        <f t="shared" si="61"/>
        <v/>
      </c>
      <c r="AE194" t="str">
        <f t="shared" si="62"/>
        <v/>
      </c>
      <c r="AF194" t="str">
        <f t="shared" si="63"/>
        <v/>
      </c>
      <c r="AG194" t="str">
        <f t="shared" si="64"/>
        <v/>
      </c>
      <c r="AH194" t="str">
        <f t="shared" si="65"/>
        <v/>
      </c>
      <c r="AI194" t="str">
        <f>IF($I194="teilgenommen",MIN(J194,ROUNDDOWN(Dateneingabe_2!$D$7,0)),"")</f>
        <v/>
      </c>
      <c r="AJ194" t="str">
        <f t="shared" si="66"/>
        <v/>
      </c>
    </row>
    <row r="195" spans="1:36" hidden="1" x14ac:dyDescent="0.2">
      <c r="A195" s="237">
        <v>191</v>
      </c>
      <c r="B195" s="230"/>
      <c r="C195" s="230"/>
      <c r="D195" s="230"/>
      <c r="E195" s="233"/>
      <c r="F195" s="230" t="str">
        <f>IF(E195="","",VLOOKUP(E195,PLZ!$A$2:$B$2550,2,FALSE))</f>
        <v/>
      </c>
      <c r="G195" s="238"/>
      <c r="H195" s="294" t="str">
        <f>IF(G195="","",DATEDIF(G195,Dateneingabe_2!$D$4,"y"))</f>
        <v/>
      </c>
      <c r="I195" s="230" t="str">
        <f t="shared" si="67"/>
        <v/>
      </c>
      <c r="J195" s="231"/>
      <c r="K195" s="245"/>
      <c r="L195" s="245" t="str">
        <f t="shared" si="46"/>
        <v xml:space="preserve"> </v>
      </c>
      <c r="M195" s="3" t="str">
        <f t="shared" si="47"/>
        <v/>
      </c>
      <c r="N195" s="8" t="str">
        <f t="shared" si="48"/>
        <v/>
      </c>
      <c r="O195" s="8" t="str">
        <f t="shared" si="49"/>
        <v/>
      </c>
      <c r="P195" s="8" t="str">
        <f t="shared" si="50"/>
        <v/>
      </c>
      <c r="Q195" s="8" t="str">
        <f t="shared" si="51"/>
        <v/>
      </c>
      <c r="R195" s="8" t="str">
        <f t="shared" si="52"/>
        <v/>
      </c>
      <c r="S195" s="3"/>
      <c r="T195" s="3"/>
      <c r="U195" s="3"/>
      <c r="V195" s="3" t="str">
        <f t="shared" si="53"/>
        <v/>
      </c>
      <c r="W195" s="3" t="str">
        <f t="shared" si="54"/>
        <v/>
      </c>
      <c r="X195" t="str">
        <f t="shared" si="55"/>
        <v/>
      </c>
      <c r="Y195" t="str">
        <f t="shared" si="56"/>
        <v/>
      </c>
      <c r="Z195" t="str">
        <f t="shared" si="57"/>
        <v/>
      </c>
      <c r="AA195" t="str">
        <f t="shared" si="58"/>
        <v/>
      </c>
      <c r="AB195" t="str">
        <f t="shared" si="59"/>
        <v/>
      </c>
      <c r="AC195" t="str">
        <f t="shared" si="60"/>
        <v/>
      </c>
      <c r="AD195" t="str">
        <f t="shared" si="61"/>
        <v/>
      </c>
      <c r="AE195" t="str">
        <f t="shared" si="62"/>
        <v/>
      </c>
      <c r="AF195" t="str">
        <f t="shared" si="63"/>
        <v/>
      </c>
      <c r="AG195" t="str">
        <f t="shared" si="64"/>
        <v/>
      </c>
      <c r="AH195" t="str">
        <f t="shared" si="65"/>
        <v/>
      </c>
      <c r="AI195" t="str">
        <f>IF($I195="teilgenommen",MIN(J195,ROUNDDOWN(Dateneingabe_2!$D$7,0)),"")</f>
        <v/>
      </c>
      <c r="AJ195" t="str">
        <f t="shared" si="66"/>
        <v/>
      </c>
    </row>
    <row r="196" spans="1:36" hidden="1" x14ac:dyDescent="0.2">
      <c r="A196" s="237">
        <v>192</v>
      </c>
      <c r="B196" s="230"/>
      <c r="C196" s="230"/>
      <c r="D196" s="230"/>
      <c r="E196" s="233"/>
      <c r="F196" s="230" t="str">
        <f>IF(E196="","",VLOOKUP(E196,PLZ!$A$2:$B$2550,2,FALSE))</f>
        <v/>
      </c>
      <c r="G196" s="238"/>
      <c r="H196" s="294" t="str">
        <f>IF(G196="","",DATEDIF(G196,Dateneingabe_2!$D$4,"y"))</f>
        <v/>
      </c>
      <c r="I196" s="230" t="str">
        <f t="shared" si="67"/>
        <v/>
      </c>
      <c r="J196" s="231"/>
      <c r="K196" s="245"/>
      <c r="L196" s="245" t="str">
        <f t="shared" si="46"/>
        <v xml:space="preserve"> </v>
      </c>
      <c r="M196" s="3" t="str">
        <f t="shared" si="47"/>
        <v/>
      </c>
      <c r="N196" s="8" t="str">
        <f t="shared" si="48"/>
        <v/>
      </c>
      <c r="O196" s="8" t="str">
        <f t="shared" si="49"/>
        <v/>
      </c>
      <c r="P196" s="8" t="str">
        <f t="shared" si="50"/>
        <v/>
      </c>
      <c r="Q196" s="8" t="str">
        <f t="shared" si="51"/>
        <v/>
      </c>
      <c r="R196" s="8" t="str">
        <f t="shared" si="52"/>
        <v/>
      </c>
      <c r="S196" s="3"/>
      <c r="T196" s="3"/>
      <c r="U196" s="3"/>
      <c r="V196" s="3" t="str">
        <f t="shared" si="53"/>
        <v/>
      </c>
      <c r="W196" s="3" t="str">
        <f t="shared" si="54"/>
        <v/>
      </c>
      <c r="X196" t="str">
        <f t="shared" si="55"/>
        <v/>
      </c>
      <c r="Y196" t="str">
        <f t="shared" si="56"/>
        <v/>
      </c>
      <c r="Z196" t="str">
        <f t="shared" si="57"/>
        <v/>
      </c>
      <c r="AA196" t="str">
        <f t="shared" si="58"/>
        <v/>
      </c>
      <c r="AB196" t="str">
        <f t="shared" si="59"/>
        <v/>
      </c>
      <c r="AC196" t="str">
        <f t="shared" si="60"/>
        <v/>
      </c>
      <c r="AD196" t="str">
        <f t="shared" si="61"/>
        <v/>
      </c>
      <c r="AE196" t="str">
        <f t="shared" si="62"/>
        <v/>
      </c>
      <c r="AF196" t="str">
        <f t="shared" si="63"/>
        <v/>
      </c>
      <c r="AG196" t="str">
        <f t="shared" si="64"/>
        <v/>
      </c>
      <c r="AH196" t="str">
        <f t="shared" si="65"/>
        <v/>
      </c>
      <c r="AI196" t="str">
        <f>IF($I196="teilgenommen",MIN(J196,ROUNDDOWN(Dateneingabe_2!$D$7,0)),"")</f>
        <v/>
      </c>
      <c r="AJ196" t="str">
        <f t="shared" si="66"/>
        <v/>
      </c>
    </row>
    <row r="197" spans="1:36" hidden="1" x14ac:dyDescent="0.2">
      <c r="A197" s="237">
        <v>193</v>
      </c>
      <c r="B197" s="230"/>
      <c r="C197" s="230"/>
      <c r="D197" s="230"/>
      <c r="E197" s="233"/>
      <c r="F197" s="230" t="str">
        <f>IF(E197="","",VLOOKUP(E197,PLZ!$A$2:$B$2550,2,FALSE))</f>
        <v/>
      </c>
      <c r="G197" s="238"/>
      <c r="H197" s="294" t="str">
        <f>IF(G197="","",DATEDIF(G197,Dateneingabe_2!$D$4,"y"))</f>
        <v/>
      </c>
      <c r="I197" s="230" t="str">
        <f t="shared" si="67"/>
        <v/>
      </c>
      <c r="J197" s="231"/>
      <c r="K197" s="245"/>
      <c r="L197" s="245" t="str">
        <f t="shared" ref="L197:L254" si="68">CONCATENATE(D197&amp;" "&amp;C197)</f>
        <v xml:space="preserve"> </v>
      </c>
      <c r="M197" s="3" t="str">
        <f t="shared" si="47"/>
        <v/>
      </c>
      <c r="N197" s="8" t="str">
        <f t="shared" si="48"/>
        <v/>
      </c>
      <c r="O197" s="8" t="str">
        <f t="shared" si="49"/>
        <v/>
      </c>
      <c r="P197" s="8" t="str">
        <f t="shared" si="50"/>
        <v/>
      </c>
      <c r="Q197" s="8" t="str">
        <f t="shared" si="51"/>
        <v/>
      </c>
      <c r="R197" s="8" t="str">
        <f t="shared" si="52"/>
        <v/>
      </c>
      <c r="S197" s="3"/>
      <c r="T197" s="3"/>
      <c r="U197" s="3"/>
      <c r="V197" s="3" t="str">
        <f t="shared" si="53"/>
        <v/>
      </c>
      <c r="W197" s="3" t="str">
        <f t="shared" si="54"/>
        <v/>
      </c>
      <c r="X197" t="str">
        <f t="shared" si="55"/>
        <v/>
      </c>
      <c r="Y197" t="str">
        <f t="shared" si="56"/>
        <v/>
      </c>
      <c r="Z197" t="str">
        <f t="shared" si="57"/>
        <v/>
      </c>
      <c r="AA197" t="str">
        <f t="shared" si="58"/>
        <v/>
      </c>
      <c r="AB197" t="str">
        <f t="shared" si="59"/>
        <v/>
      </c>
      <c r="AC197" t="str">
        <f t="shared" si="60"/>
        <v/>
      </c>
      <c r="AD197" t="str">
        <f t="shared" si="61"/>
        <v/>
      </c>
      <c r="AE197" t="str">
        <f t="shared" si="62"/>
        <v/>
      </c>
      <c r="AF197" t="str">
        <f t="shared" si="63"/>
        <v/>
      </c>
      <c r="AG197" t="str">
        <f t="shared" si="64"/>
        <v/>
      </c>
      <c r="AH197" t="str">
        <f t="shared" si="65"/>
        <v/>
      </c>
      <c r="AI197" t="str">
        <f>IF($I197="teilgenommen",MIN(J197,ROUNDDOWN(Dateneingabe_2!$D$7,0)),"")</f>
        <v/>
      </c>
      <c r="AJ197" t="str">
        <f t="shared" si="66"/>
        <v/>
      </c>
    </row>
    <row r="198" spans="1:36" hidden="1" x14ac:dyDescent="0.2">
      <c r="A198" s="237">
        <v>194</v>
      </c>
      <c r="B198" s="230"/>
      <c r="C198" s="230"/>
      <c r="D198" s="230"/>
      <c r="E198" s="233"/>
      <c r="F198" s="230" t="str">
        <f>IF(E198="","",VLOOKUP(E198,PLZ!$A$2:$B$2550,2,FALSE))</f>
        <v/>
      </c>
      <c r="G198" s="238"/>
      <c r="H198" s="294" t="str">
        <f>IF(G198="","",DATEDIF(G198,Dateneingabe_2!$D$4,"y"))</f>
        <v/>
      </c>
      <c r="I198" s="230" t="str">
        <f t="shared" si="67"/>
        <v/>
      </c>
      <c r="J198" s="231"/>
      <c r="K198" s="245"/>
      <c r="L198" s="245" t="str">
        <f t="shared" si="68"/>
        <v xml:space="preserve"> </v>
      </c>
      <c r="M198" s="3" t="str">
        <f t="shared" ref="M198:M254" si="69">IF(B198="Frau",1,IF(B198="Herr",2,IF(B198="Divers",3,IF(B198="","",IF(B198="Wählen","","")))))</f>
        <v/>
      </c>
      <c r="N198" s="8" t="str">
        <f t="shared" ref="N198:N254" si="70">IF(H198&lt;10,"x","")</f>
        <v/>
      </c>
      <c r="O198" s="8" t="str">
        <f t="shared" ref="O198:O254" si="71">IF(AND(H198&gt;9,H198&lt;14),"x","")</f>
        <v/>
      </c>
      <c r="P198" s="8" t="str">
        <f t="shared" ref="P198:P254" si="72">IF(AND(H198&gt;13,H198&lt;18),"x","")</f>
        <v/>
      </c>
      <c r="Q198" s="8" t="str">
        <f t="shared" ref="Q198:Q254" si="73">IF(AND(H198&gt;17,H198&lt;27),"x","")</f>
        <v/>
      </c>
      <c r="R198" s="8" t="str">
        <f t="shared" ref="R198:R254" si="74">IF(H198="","",IF(H198&gt;27,"x",""))</f>
        <v/>
      </c>
      <c r="S198" s="3"/>
      <c r="T198" s="3"/>
      <c r="U198" s="3"/>
      <c r="V198" s="3" t="str">
        <f t="shared" ref="V198:V254" si="75">IF($I198="teilgenommen",B198,IF($I198="abgesagt","",IF($I198="nicht gekommen",B198,IF($I198="",""))))</f>
        <v/>
      </c>
      <c r="W198" s="3" t="str">
        <f t="shared" ref="W198:W254" si="76">IF($I198="teilgenommen",C198,IF($I198="abgesagt","",IF($I198="nicht gekommen",C198,IF($I198="",""))))</f>
        <v/>
      </c>
      <c r="X198" t="str">
        <f t="shared" ref="X198:X254" si="77">IF($I198="teilgenommen",D198,IF($I198="abgesagt","",IF($I198="nicht gekommen",D198,IF($I198="",""))))</f>
        <v/>
      </c>
      <c r="Y198" t="str">
        <f t="shared" ref="Y198:Y254" si="78">IF($I198="teilgenommen",E198,IF($I198="abgesagt","",IF($I198="nicht gekommen",E198,IF($I198="",""))))</f>
        <v/>
      </c>
      <c r="Z198" t="str">
        <f t="shared" ref="Z198:Z254" si="79">IF($I198="teilgenommen",F198,IF($I198="abgesagt","",IF($I198="nicht gekommen",F198,IF($I198="",""))))</f>
        <v/>
      </c>
      <c r="AA198" t="str">
        <f t="shared" ref="AA198:AA254" si="80">IF($I198="teilgenommen",G198,IF($I198="abgesagt","",IF($I198="nicht gekommen",G198,IF($I198="",""))))</f>
        <v/>
      </c>
      <c r="AB198" t="str">
        <f t="shared" ref="AB198:AB254" si="81">IF($I198="teilgenommen",H198,IF($I198="abgesagt","",IF($I198="nicht gekommen",H198,IF($I198="",""))))</f>
        <v/>
      </c>
      <c r="AC198" t="str">
        <f t="shared" ref="AC198:AC254" si="82">IF($I198="teilgenommen",I198,IF($I198="abgesagt","",IF($I198="nicht gekommen",I198,IF($I198="",""))))</f>
        <v/>
      </c>
      <c r="AD198" t="str">
        <f t="shared" ref="AD198:AD254" si="83">IF($I198="teilgenommen",L198,IF($I198="abgesagt","",IF($I198="nicht gekommen",L198,IF($I198="",""))))</f>
        <v/>
      </c>
      <c r="AE198" t="str">
        <f t="shared" ref="AE198:AE254" si="84">IF($I198="teilgenommen",I198,IF($I198="abgesagt","",IF($I198="nicht gekommen",I198,IF($I198="",""))))</f>
        <v/>
      </c>
      <c r="AF198" t="str">
        <f t="shared" ref="AF198:AF254" si="85">IF(AH198&lt;&gt;"",M198,"")</f>
        <v/>
      </c>
      <c r="AG198" t="str">
        <f t="shared" ref="AG198:AG254" si="86">IF($AE198="teilgenommen",W198,"")</f>
        <v/>
      </c>
      <c r="AH198" t="str">
        <f t="shared" ref="AH198:AH254" si="87">IF($AE198="teilgenommen",X198,"")</f>
        <v/>
      </c>
      <c r="AI198" t="str">
        <f>IF($I198="teilgenommen",MIN(J198,ROUNDDOWN(Dateneingabe_2!$D$7,0)),"")</f>
        <v/>
      </c>
      <c r="AJ198" t="str">
        <f t="shared" ref="AJ198:AJ254" si="88">IF($AE198="teilgenommen",AB198,"")</f>
        <v/>
      </c>
    </row>
    <row r="199" spans="1:36" hidden="1" x14ac:dyDescent="0.2">
      <c r="A199" s="237">
        <v>195</v>
      </c>
      <c r="B199" s="232"/>
      <c r="C199" s="230"/>
      <c r="D199" s="230"/>
      <c r="E199" s="233"/>
      <c r="F199" s="230" t="str">
        <f>IF(E199="","",VLOOKUP(E199,PLZ!$A$2:$B$2550,2,FALSE))</f>
        <v/>
      </c>
      <c r="G199" s="238"/>
      <c r="H199" s="294" t="str">
        <f>IF(G199="","",DATEDIF(G199,Dateneingabe_2!$D$4,"y"))</f>
        <v/>
      </c>
      <c r="I199" s="230" t="str">
        <f t="shared" ref="I199:I254" si="89">IF(B199="","",IF(B199="Frau","teilgenommen",IF(B199="Herr","teilgenommen",IF(B199="Divers","teilgenommen"))))</f>
        <v/>
      </c>
      <c r="J199" s="231"/>
      <c r="K199" s="245"/>
      <c r="L199" s="245" t="str">
        <f t="shared" si="68"/>
        <v xml:space="preserve"> </v>
      </c>
      <c r="M199" s="3" t="str">
        <f t="shared" si="69"/>
        <v/>
      </c>
      <c r="N199" s="8" t="str">
        <f t="shared" si="70"/>
        <v/>
      </c>
      <c r="O199" s="8" t="str">
        <f t="shared" si="71"/>
        <v/>
      </c>
      <c r="P199" s="8" t="str">
        <f t="shared" si="72"/>
        <v/>
      </c>
      <c r="Q199" s="8" t="str">
        <f t="shared" si="73"/>
        <v/>
      </c>
      <c r="R199" s="8" t="str">
        <f t="shared" si="74"/>
        <v/>
      </c>
      <c r="S199" s="3"/>
      <c r="T199" s="3"/>
      <c r="U199" s="3"/>
      <c r="V199" s="3" t="str">
        <f t="shared" si="75"/>
        <v/>
      </c>
      <c r="W199" s="3" t="str">
        <f t="shared" si="76"/>
        <v/>
      </c>
      <c r="X199" t="str">
        <f t="shared" si="77"/>
        <v/>
      </c>
      <c r="Y199" t="str">
        <f t="shared" si="78"/>
        <v/>
      </c>
      <c r="Z199" t="str">
        <f t="shared" si="79"/>
        <v/>
      </c>
      <c r="AA199" t="str">
        <f t="shared" si="80"/>
        <v/>
      </c>
      <c r="AB199" t="str">
        <f t="shared" si="81"/>
        <v/>
      </c>
      <c r="AC199" t="str">
        <f t="shared" si="82"/>
        <v/>
      </c>
      <c r="AD199" t="str">
        <f t="shared" si="83"/>
        <v/>
      </c>
      <c r="AE199" t="str">
        <f t="shared" si="84"/>
        <v/>
      </c>
      <c r="AF199" t="str">
        <f t="shared" si="85"/>
        <v/>
      </c>
      <c r="AG199" t="str">
        <f t="shared" si="86"/>
        <v/>
      </c>
      <c r="AH199" t="str">
        <f t="shared" si="87"/>
        <v/>
      </c>
      <c r="AI199" t="str">
        <f>IF($I199="teilgenommen",MIN(J199,ROUNDDOWN(Dateneingabe_2!$D$7,0)),"")</f>
        <v/>
      </c>
      <c r="AJ199" t="str">
        <f t="shared" si="88"/>
        <v/>
      </c>
    </row>
    <row r="200" spans="1:36" hidden="1" x14ac:dyDescent="0.2">
      <c r="A200" s="237">
        <v>196</v>
      </c>
      <c r="B200" s="230"/>
      <c r="C200" s="230"/>
      <c r="D200" s="230"/>
      <c r="E200" s="233"/>
      <c r="F200" s="230" t="str">
        <f>IF(E200="","",VLOOKUP(E200,PLZ!$A$2:$B$2550,2,FALSE))</f>
        <v/>
      </c>
      <c r="G200" s="238"/>
      <c r="H200" s="294" t="str">
        <f>IF(G200="","",DATEDIF(G200,Dateneingabe_2!$D$4,"y"))</f>
        <v/>
      </c>
      <c r="I200" s="230" t="str">
        <f t="shared" si="89"/>
        <v/>
      </c>
      <c r="J200" s="231"/>
      <c r="K200" s="245"/>
      <c r="L200" s="245" t="str">
        <f t="shared" si="68"/>
        <v xml:space="preserve"> </v>
      </c>
      <c r="M200" s="3" t="str">
        <f t="shared" si="69"/>
        <v/>
      </c>
      <c r="N200" s="8" t="str">
        <f t="shared" si="70"/>
        <v/>
      </c>
      <c r="O200" s="8" t="str">
        <f t="shared" si="71"/>
        <v/>
      </c>
      <c r="P200" s="8" t="str">
        <f t="shared" si="72"/>
        <v/>
      </c>
      <c r="Q200" s="8" t="str">
        <f t="shared" si="73"/>
        <v/>
      </c>
      <c r="R200" s="8" t="str">
        <f t="shared" si="74"/>
        <v/>
      </c>
      <c r="S200" s="3"/>
      <c r="T200" s="3"/>
      <c r="U200" s="3"/>
      <c r="V200" s="3" t="str">
        <f t="shared" si="75"/>
        <v/>
      </c>
      <c r="W200" s="3" t="str">
        <f t="shared" si="76"/>
        <v/>
      </c>
      <c r="X200" t="str">
        <f t="shared" si="77"/>
        <v/>
      </c>
      <c r="Y200" t="str">
        <f t="shared" si="78"/>
        <v/>
      </c>
      <c r="Z200" t="str">
        <f t="shared" si="79"/>
        <v/>
      </c>
      <c r="AA200" t="str">
        <f t="shared" si="80"/>
        <v/>
      </c>
      <c r="AB200" t="str">
        <f t="shared" si="81"/>
        <v/>
      </c>
      <c r="AC200" t="str">
        <f t="shared" si="82"/>
        <v/>
      </c>
      <c r="AD200" t="str">
        <f t="shared" si="83"/>
        <v/>
      </c>
      <c r="AE200" t="str">
        <f t="shared" si="84"/>
        <v/>
      </c>
      <c r="AF200" t="str">
        <f t="shared" si="85"/>
        <v/>
      </c>
      <c r="AG200" t="str">
        <f t="shared" si="86"/>
        <v/>
      </c>
      <c r="AH200" t="str">
        <f t="shared" si="87"/>
        <v/>
      </c>
      <c r="AI200" t="str">
        <f>IF($I200="teilgenommen",MIN(J200,ROUNDDOWN(Dateneingabe_2!$D$7,0)),"")</f>
        <v/>
      </c>
      <c r="AJ200" t="str">
        <f t="shared" si="88"/>
        <v/>
      </c>
    </row>
    <row r="201" spans="1:36" hidden="1" x14ac:dyDescent="0.2">
      <c r="A201" s="237">
        <v>197</v>
      </c>
      <c r="B201" s="230"/>
      <c r="C201" s="230"/>
      <c r="D201" s="230"/>
      <c r="E201" s="233"/>
      <c r="F201" s="230" t="str">
        <f>IF(E201="","",VLOOKUP(E201,PLZ!$A$2:$B$2550,2,FALSE))</f>
        <v/>
      </c>
      <c r="G201" s="238"/>
      <c r="H201" s="294" t="str">
        <f>IF(G201="","",DATEDIF(G201,Dateneingabe_2!$D$4,"y"))</f>
        <v/>
      </c>
      <c r="I201" s="230" t="str">
        <f t="shared" si="89"/>
        <v/>
      </c>
      <c r="J201" s="231"/>
      <c r="K201" s="245"/>
      <c r="L201" s="245" t="str">
        <f t="shared" si="68"/>
        <v xml:space="preserve"> </v>
      </c>
      <c r="M201" s="3" t="str">
        <f t="shared" si="69"/>
        <v/>
      </c>
      <c r="N201" s="8" t="str">
        <f t="shared" si="70"/>
        <v/>
      </c>
      <c r="O201" s="8" t="str">
        <f t="shared" si="71"/>
        <v/>
      </c>
      <c r="P201" s="8" t="str">
        <f t="shared" si="72"/>
        <v/>
      </c>
      <c r="Q201" s="8" t="str">
        <f t="shared" si="73"/>
        <v/>
      </c>
      <c r="R201" s="8" t="str">
        <f t="shared" si="74"/>
        <v/>
      </c>
      <c r="S201" s="3"/>
      <c r="T201" s="3"/>
      <c r="U201" s="3"/>
      <c r="V201" s="3" t="str">
        <f t="shared" si="75"/>
        <v/>
      </c>
      <c r="W201" s="3" t="str">
        <f t="shared" si="76"/>
        <v/>
      </c>
      <c r="X201" t="str">
        <f t="shared" si="77"/>
        <v/>
      </c>
      <c r="Y201" t="str">
        <f t="shared" si="78"/>
        <v/>
      </c>
      <c r="Z201" t="str">
        <f t="shared" si="79"/>
        <v/>
      </c>
      <c r="AA201" t="str">
        <f t="shared" si="80"/>
        <v/>
      </c>
      <c r="AB201" t="str">
        <f t="shared" si="81"/>
        <v/>
      </c>
      <c r="AC201" t="str">
        <f t="shared" si="82"/>
        <v/>
      </c>
      <c r="AD201" t="str">
        <f t="shared" si="83"/>
        <v/>
      </c>
      <c r="AE201" t="str">
        <f t="shared" si="84"/>
        <v/>
      </c>
      <c r="AF201" t="str">
        <f t="shared" si="85"/>
        <v/>
      </c>
      <c r="AG201" t="str">
        <f t="shared" si="86"/>
        <v/>
      </c>
      <c r="AH201" t="str">
        <f t="shared" si="87"/>
        <v/>
      </c>
      <c r="AI201" t="str">
        <f>IF($I201="teilgenommen",MIN(J201,ROUNDDOWN(Dateneingabe_2!$D$7,0)),"")</f>
        <v/>
      </c>
      <c r="AJ201" t="str">
        <f t="shared" si="88"/>
        <v/>
      </c>
    </row>
    <row r="202" spans="1:36" hidden="1" x14ac:dyDescent="0.2">
      <c r="A202" s="237">
        <v>198</v>
      </c>
      <c r="B202" s="230"/>
      <c r="C202" s="230"/>
      <c r="D202" s="230"/>
      <c r="E202" s="233"/>
      <c r="F202" s="230" t="str">
        <f>IF(E202="","",VLOOKUP(E202,PLZ!$A$2:$B$2550,2,FALSE))</f>
        <v/>
      </c>
      <c r="G202" s="238"/>
      <c r="H202" s="294" t="str">
        <f>IF(G202="","",DATEDIF(G202,Dateneingabe_2!$D$4,"y"))</f>
        <v/>
      </c>
      <c r="I202" s="230" t="str">
        <f t="shared" si="89"/>
        <v/>
      </c>
      <c r="J202" s="231"/>
      <c r="K202" s="245"/>
      <c r="L202" s="245" t="str">
        <f t="shared" si="68"/>
        <v xml:space="preserve"> </v>
      </c>
      <c r="M202" s="3" t="str">
        <f t="shared" si="69"/>
        <v/>
      </c>
      <c r="N202" s="8" t="str">
        <f t="shared" si="70"/>
        <v/>
      </c>
      <c r="O202" s="8" t="str">
        <f t="shared" si="71"/>
        <v/>
      </c>
      <c r="P202" s="8" t="str">
        <f t="shared" si="72"/>
        <v/>
      </c>
      <c r="Q202" s="8" t="str">
        <f t="shared" si="73"/>
        <v/>
      </c>
      <c r="R202" s="8" t="str">
        <f t="shared" si="74"/>
        <v/>
      </c>
      <c r="S202" s="3"/>
      <c r="T202" s="3"/>
      <c r="U202" s="3"/>
      <c r="V202" s="3" t="str">
        <f t="shared" si="75"/>
        <v/>
      </c>
      <c r="W202" s="3" t="str">
        <f t="shared" si="76"/>
        <v/>
      </c>
      <c r="X202" t="str">
        <f t="shared" si="77"/>
        <v/>
      </c>
      <c r="Y202" t="str">
        <f t="shared" si="78"/>
        <v/>
      </c>
      <c r="Z202" t="str">
        <f t="shared" si="79"/>
        <v/>
      </c>
      <c r="AA202" t="str">
        <f t="shared" si="80"/>
        <v/>
      </c>
      <c r="AB202" t="str">
        <f t="shared" si="81"/>
        <v/>
      </c>
      <c r="AC202" t="str">
        <f t="shared" si="82"/>
        <v/>
      </c>
      <c r="AD202" t="str">
        <f t="shared" si="83"/>
        <v/>
      </c>
      <c r="AE202" t="str">
        <f t="shared" si="84"/>
        <v/>
      </c>
      <c r="AF202" t="str">
        <f t="shared" si="85"/>
        <v/>
      </c>
      <c r="AG202" t="str">
        <f t="shared" si="86"/>
        <v/>
      </c>
      <c r="AH202" t="str">
        <f t="shared" si="87"/>
        <v/>
      </c>
      <c r="AI202" t="str">
        <f>IF($I202="teilgenommen",MIN(J202,ROUNDDOWN(Dateneingabe_2!$D$7,0)),"")</f>
        <v/>
      </c>
      <c r="AJ202" t="str">
        <f t="shared" si="88"/>
        <v/>
      </c>
    </row>
    <row r="203" spans="1:36" hidden="1" x14ac:dyDescent="0.2">
      <c r="A203" s="237">
        <v>199</v>
      </c>
      <c r="B203" s="230"/>
      <c r="C203" s="230"/>
      <c r="D203" s="230"/>
      <c r="E203" s="233"/>
      <c r="F203" s="230" t="str">
        <f>IF(E203="","",VLOOKUP(E203,PLZ!$A$2:$B$2550,2,FALSE))</f>
        <v/>
      </c>
      <c r="G203" s="238"/>
      <c r="H203" s="294" t="str">
        <f>IF(G203="","",DATEDIF(G203,Dateneingabe_2!$D$4,"y"))</f>
        <v/>
      </c>
      <c r="I203" s="230" t="str">
        <f t="shared" si="89"/>
        <v/>
      </c>
      <c r="J203" s="231"/>
      <c r="K203" s="245"/>
      <c r="L203" s="245" t="str">
        <f t="shared" si="68"/>
        <v xml:space="preserve"> </v>
      </c>
      <c r="M203" s="3" t="str">
        <f t="shared" si="69"/>
        <v/>
      </c>
      <c r="N203" s="8" t="str">
        <f t="shared" si="70"/>
        <v/>
      </c>
      <c r="O203" s="8" t="str">
        <f t="shared" si="71"/>
        <v/>
      </c>
      <c r="P203" s="8" t="str">
        <f t="shared" si="72"/>
        <v/>
      </c>
      <c r="Q203" s="8" t="str">
        <f t="shared" si="73"/>
        <v/>
      </c>
      <c r="R203" s="8" t="str">
        <f t="shared" si="74"/>
        <v/>
      </c>
      <c r="S203" s="3"/>
      <c r="T203" s="3"/>
      <c r="U203" s="3"/>
      <c r="V203" s="3" t="str">
        <f t="shared" si="75"/>
        <v/>
      </c>
      <c r="W203" s="3" t="str">
        <f t="shared" si="76"/>
        <v/>
      </c>
      <c r="X203" t="str">
        <f t="shared" si="77"/>
        <v/>
      </c>
      <c r="Y203" t="str">
        <f t="shared" si="78"/>
        <v/>
      </c>
      <c r="Z203" t="str">
        <f t="shared" si="79"/>
        <v/>
      </c>
      <c r="AA203" t="str">
        <f t="shared" si="80"/>
        <v/>
      </c>
      <c r="AB203" t="str">
        <f t="shared" si="81"/>
        <v/>
      </c>
      <c r="AC203" t="str">
        <f t="shared" si="82"/>
        <v/>
      </c>
      <c r="AD203" t="str">
        <f t="shared" si="83"/>
        <v/>
      </c>
      <c r="AE203" t="str">
        <f t="shared" si="84"/>
        <v/>
      </c>
      <c r="AF203" t="str">
        <f t="shared" si="85"/>
        <v/>
      </c>
      <c r="AG203" t="str">
        <f t="shared" si="86"/>
        <v/>
      </c>
      <c r="AH203" t="str">
        <f t="shared" si="87"/>
        <v/>
      </c>
      <c r="AI203" t="str">
        <f>IF($I203="teilgenommen",MIN(J203,ROUNDDOWN(Dateneingabe_2!$D$7,0)),"")</f>
        <v/>
      </c>
      <c r="AJ203" t="str">
        <f t="shared" si="88"/>
        <v/>
      </c>
    </row>
    <row r="204" spans="1:36" hidden="1" x14ac:dyDescent="0.2">
      <c r="A204" s="237">
        <v>200</v>
      </c>
      <c r="B204" s="230"/>
      <c r="C204" s="230"/>
      <c r="D204" s="230"/>
      <c r="E204" s="233"/>
      <c r="F204" s="230" t="str">
        <f>IF(E204="","",VLOOKUP(E204,PLZ!$A$2:$B$2550,2,FALSE))</f>
        <v/>
      </c>
      <c r="G204" s="238"/>
      <c r="H204" s="294" t="str">
        <f>IF(G204="","",DATEDIF(G204,Dateneingabe_2!$D$4,"y"))</f>
        <v/>
      </c>
      <c r="I204" s="230" t="str">
        <f t="shared" si="89"/>
        <v/>
      </c>
      <c r="J204" s="231"/>
      <c r="K204" s="245"/>
      <c r="L204" s="245" t="str">
        <f t="shared" si="68"/>
        <v xml:space="preserve"> </v>
      </c>
      <c r="M204" s="3" t="str">
        <f t="shared" si="69"/>
        <v/>
      </c>
      <c r="N204" s="8" t="str">
        <f t="shared" si="70"/>
        <v/>
      </c>
      <c r="O204" s="8" t="str">
        <f t="shared" si="71"/>
        <v/>
      </c>
      <c r="P204" s="8" t="str">
        <f t="shared" si="72"/>
        <v/>
      </c>
      <c r="Q204" s="8" t="str">
        <f t="shared" si="73"/>
        <v/>
      </c>
      <c r="R204" s="8" t="str">
        <f t="shared" si="74"/>
        <v/>
      </c>
      <c r="S204" s="3"/>
      <c r="T204" s="3"/>
      <c r="U204" s="3"/>
      <c r="V204" s="3" t="str">
        <f t="shared" si="75"/>
        <v/>
      </c>
      <c r="W204" s="3" t="str">
        <f t="shared" si="76"/>
        <v/>
      </c>
      <c r="X204" t="str">
        <f t="shared" si="77"/>
        <v/>
      </c>
      <c r="Y204" t="str">
        <f t="shared" si="78"/>
        <v/>
      </c>
      <c r="Z204" t="str">
        <f t="shared" si="79"/>
        <v/>
      </c>
      <c r="AA204" t="str">
        <f t="shared" si="80"/>
        <v/>
      </c>
      <c r="AB204" t="str">
        <f t="shared" si="81"/>
        <v/>
      </c>
      <c r="AC204" t="str">
        <f t="shared" si="82"/>
        <v/>
      </c>
      <c r="AD204" t="str">
        <f t="shared" si="83"/>
        <v/>
      </c>
      <c r="AE204" t="str">
        <f t="shared" si="84"/>
        <v/>
      </c>
      <c r="AF204" t="str">
        <f t="shared" si="85"/>
        <v/>
      </c>
      <c r="AG204" t="str">
        <f t="shared" si="86"/>
        <v/>
      </c>
      <c r="AH204" t="str">
        <f t="shared" si="87"/>
        <v/>
      </c>
      <c r="AI204" t="str">
        <f>IF($I204="teilgenommen",MIN(J204,ROUNDDOWN(Dateneingabe_2!$D$7,0)),"")</f>
        <v/>
      </c>
      <c r="AJ204" t="str">
        <f t="shared" si="88"/>
        <v/>
      </c>
    </row>
    <row r="205" spans="1:36" hidden="1" x14ac:dyDescent="0.2">
      <c r="A205" s="237">
        <v>201</v>
      </c>
      <c r="B205" s="230"/>
      <c r="C205" s="230"/>
      <c r="D205" s="230"/>
      <c r="E205" s="233"/>
      <c r="F205" s="230" t="str">
        <f>IF(E205="","",VLOOKUP(E205,PLZ!$A$2:$B$2550,2,FALSE))</f>
        <v/>
      </c>
      <c r="G205" s="238"/>
      <c r="H205" s="294" t="str">
        <f>IF(G205="","",DATEDIF(G205,Dateneingabe_2!$D$4,"y"))</f>
        <v/>
      </c>
      <c r="I205" s="230" t="str">
        <f t="shared" si="89"/>
        <v/>
      </c>
      <c r="J205" s="231"/>
      <c r="K205" s="245"/>
      <c r="L205" s="245" t="str">
        <f t="shared" si="68"/>
        <v xml:space="preserve"> </v>
      </c>
      <c r="M205" s="3" t="str">
        <f t="shared" si="69"/>
        <v/>
      </c>
      <c r="N205" s="8" t="str">
        <f t="shared" si="70"/>
        <v/>
      </c>
      <c r="O205" s="8" t="str">
        <f t="shared" si="71"/>
        <v/>
      </c>
      <c r="P205" s="8" t="str">
        <f t="shared" si="72"/>
        <v/>
      </c>
      <c r="Q205" s="8" t="str">
        <f t="shared" si="73"/>
        <v/>
      </c>
      <c r="R205" s="8" t="str">
        <f t="shared" si="74"/>
        <v/>
      </c>
      <c r="S205" s="3"/>
      <c r="T205" s="3"/>
      <c r="U205" s="3"/>
      <c r="V205" s="3" t="str">
        <f t="shared" si="75"/>
        <v/>
      </c>
      <c r="W205" s="3" t="str">
        <f t="shared" si="76"/>
        <v/>
      </c>
      <c r="X205" t="str">
        <f t="shared" si="77"/>
        <v/>
      </c>
      <c r="Y205" t="str">
        <f t="shared" si="78"/>
        <v/>
      </c>
      <c r="Z205" t="str">
        <f t="shared" si="79"/>
        <v/>
      </c>
      <c r="AA205" t="str">
        <f t="shared" si="80"/>
        <v/>
      </c>
      <c r="AB205" t="str">
        <f t="shared" si="81"/>
        <v/>
      </c>
      <c r="AC205" t="str">
        <f t="shared" si="82"/>
        <v/>
      </c>
      <c r="AD205" t="str">
        <f t="shared" si="83"/>
        <v/>
      </c>
      <c r="AE205" t="str">
        <f t="shared" si="84"/>
        <v/>
      </c>
      <c r="AF205" t="str">
        <f t="shared" si="85"/>
        <v/>
      </c>
      <c r="AG205" t="str">
        <f t="shared" si="86"/>
        <v/>
      </c>
      <c r="AH205" t="str">
        <f t="shared" si="87"/>
        <v/>
      </c>
      <c r="AI205" t="str">
        <f>IF($I205="teilgenommen",MIN(J205,ROUNDDOWN(Dateneingabe_2!$D$7,0)),"")</f>
        <v/>
      </c>
      <c r="AJ205" t="str">
        <f t="shared" si="88"/>
        <v/>
      </c>
    </row>
    <row r="206" spans="1:36" hidden="1" x14ac:dyDescent="0.2">
      <c r="A206" s="237">
        <v>202</v>
      </c>
      <c r="B206" s="230"/>
      <c r="C206" s="230"/>
      <c r="D206" s="230"/>
      <c r="E206" s="233"/>
      <c r="F206" s="230" t="str">
        <f>IF(E206="","",VLOOKUP(E206,PLZ!$A$2:$B$2550,2,FALSE))</f>
        <v/>
      </c>
      <c r="G206" s="238"/>
      <c r="H206" s="294" t="str">
        <f>IF(G206="","",DATEDIF(G206,Dateneingabe_2!$D$4,"y"))</f>
        <v/>
      </c>
      <c r="I206" s="230" t="str">
        <f t="shared" si="89"/>
        <v/>
      </c>
      <c r="J206" s="231"/>
      <c r="K206" s="245"/>
      <c r="L206" s="245" t="str">
        <f t="shared" si="68"/>
        <v xml:space="preserve"> </v>
      </c>
      <c r="M206" s="3" t="str">
        <f t="shared" si="69"/>
        <v/>
      </c>
      <c r="N206" s="8" t="str">
        <f t="shared" si="70"/>
        <v/>
      </c>
      <c r="O206" s="8" t="str">
        <f t="shared" si="71"/>
        <v/>
      </c>
      <c r="P206" s="8" t="str">
        <f t="shared" si="72"/>
        <v/>
      </c>
      <c r="Q206" s="8" t="str">
        <f t="shared" si="73"/>
        <v/>
      </c>
      <c r="R206" s="8" t="str">
        <f t="shared" si="74"/>
        <v/>
      </c>
      <c r="S206" s="3"/>
      <c r="T206" s="3"/>
      <c r="U206" s="3"/>
      <c r="V206" s="3" t="str">
        <f t="shared" si="75"/>
        <v/>
      </c>
      <c r="W206" s="3" t="str">
        <f t="shared" si="76"/>
        <v/>
      </c>
      <c r="X206" t="str">
        <f t="shared" si="77"/>
        <v/>
      </c>
      <c r="Y206" t="str">
        <f t="shared" si="78"/>
        <v/>
      </c>
      <c r="Z206" t="str">
        <f t="shared" si="79"/>
        <v/>
      </c>
      <c r="AA206" t="str">
        <f t="shared" si="80"/>
        <v/>
      </c>
      <c r="AB206" t="str">
        <f t="shared" si="81"/>
        <v/>
      </c>
      <c r="AC206" t="str">
        <f t="shared" si="82"/>
        <v/>
      </c>
      <c r="AD206" t="str">
        <f t="shared" si="83"/>
        <v/>
      </c>
      <c r="AE206" t="str">
        <f t="shared" si="84"/>
        <v/>
      </c>
      <c r="AF206" t="str">
        <f t="shared" si="85"/>
        <v/>
      </c>
      <c r="AG206" t="str">
        <f t="shared" si="86"/>
        <v/>
      </c>
      <c r="AH206" t="str">
        <f t="shared" si="87"/>
        <v/>
      </c>
      <c r="AI206" t="str">
        <f>IF($I206="teilgenommen",MIN(J206,ROUNDDOWN(Dateneingabe_2!$D$7,0)),"")</f>
        <v/>
      </c>
      <c r="AJ206" t="str">
        <f t="shared" si="88"/>
        <v/>
      </c>
    </row>
    <row r="207" spans="1:36" hidden="1" x14ac:dyDescent="0.2">
      <c r="A207" s="237">
        <v>203</v>
      </c>
      <c r="B207" s="230"/>
      <c r="C207" s="230"/>
      <c r="D207" s="230"/>
      <c r="E207" s="233"/>
      <c r="F207" s="230" t="str">
        <f>IF(E207="","",VLOOKUP(E207,PLZ!$A$2:$B$2550,2,FALSE))</f>
        <v/>
      </c>
      <c r="G207" s="238"/>
      <c r="H207" s="294" t="str">
        <f>IF(G207="","",DATEDIF(G207,Dateneingabe_2!$D$4,"y"))</f>
        <v/>
      </c>
      <c r="I207" s="230" t="str">
        <f t="shared" si="89"/>
        <v/>
      </c>
      <c r="J207" s="231"/>
      <c r="K207" s="245"/>
      <c r="L207" s="245" t="str">
        <f t="shared" si="68"/>
        <v xml:space="preserve"> </v>
      </c>
      <c r="M207" s="3" t="str">
        <f t="shared" si="69"/>
        <v/>
      </c>
      <c r="N207" s="8" t="str">
        <f t="shared" si="70"/>
        <v/>
      </c>
      <c r="O207" s="8" t="str">
        <f t="shared" si="71"/>
        <v/>
      </c>
      <c r="P207" s="8" t="str">
        <f t="shared" si="72"/>
        <v/>
      </c>
      <c r="Q207" s="8" t="str">
        <f t="shared" si="73"/>
        <v/>
      </c>
      <c r="R207" s="8" t="str">
        <f t="shared" si="74"/>
        <v/>
      </c>
      <c r="S207" s="3"/>
      <c r="T207" s="3"/>
      <c r="U207" s="3"/>
      <c r="V207" s="3" t="str">
        <f t="shared" si="75"/>
        <v/>
      </c>
      <c r="W207" s="3" t="str">
        <f t="shared" si="76"/>
        <v/>
      </c>
      <c r="X207" t="str">
        <f t="shared" si="77"/>
        <v/>
      </c>
      <c r="Y207" t="str">
        <f t="shared" si="78"/>
        <v/>
      </c>
      <c r="Z207" t="str">
        <f t="shared" si="79"/>
        <v/>
      </c>
      <c r="AA207" t="str">
        <f t="shared" si="80"/>
        <v/>
      </c>
      <c r="AB207" t="str">
        <f t="shared" si="81"/>
        <v/>
      </c>
      <c r="AC207" t="str">
        <f t="shared" si="82"/>
        <v/>
      </c>
      <c r="AD207" t="str">
        <f t="shared" si="83"/>
        <v/>
      </c>
      <c r="AE207" t="str">
        <f t="shared" si="84"/>
        <v/>
      </c>
      <c r="AF207" t="str">
        <f t="shared" si="85"/>
        <v/>
      </c>
      <c r="AG207" t="str">
        <f t="shared" si="86"/>
        <v/>
      </c>
      <c r="AH207" t="str">
        <f t="shared" si="87"/>
        <v/>
      </c>
      <c r="AI207" t="str">
        <f>IF($I207="teilgenommen",MIN(J207,ROUNDDOWN(Dateneingabe_2!$D$7,0)),"")</f>
        <v/>
      </c>
      <c r="AJ207" t="str">
        <f t="shared" si="88"/>
        <v/>
      </c>
    </row>
    <row r="208" spans="1:36" hidden="1" x14ac:dyDescent="0.2">
      <c r="A208" s="237">
        <v>204</v>
      </c>
      <c r="B208" s="230"/>
      <c r="C208" s="230"/>
      <c r="D208" s="230"/>
      <c r="E208" s="233"/>
      <c r="F208" s="230" t="str">
        <f>IF(E208="","",VLOOKUP(E208,PLZ!$A$2:$B$2550,2,FALSE))</f>
        <v/>
      </c>
      <c r="G208" s="238"/>
      <c r="H208" s="294" t="str">
        <f>IF(G208="","",DATEDIF(G208,Dateneingabe_2!$D$4,"y"))</f>
        <v/>
      </c>
      <c r="I208" s="230" t="str">
        <f t="shared" si="89"/>
        <v/>
      </c>
      <c r="J208" s="231"/>
      <c r="K208" s="245"/>
      <c r="L208" s="245" t="str">
        <f t="shared" si="68"/>
        <v xml:space="preserve"> </v>
      </c>
      <c r="M208" s="3" t="str">
        <f t="shared" si="69"/>
        <v/>
      </c>
      <c r="N208" s="8" t="str">
        <f t="shared" si="70"/>
        <v/>
      </c>
      <c r="O208" s="8" t="str">
        <f t="shared" si="71"/>
        <v/>
      </c>
      <c r="P208" s="8" t="str">
        <f t="shared" si="72"/>
        <v/>
      </c>
      <c r="Q208" s="8" t="str">
        <f t="shared" si="73"/>
        <v/>
      </c>
      <c r="R208" s="8" t="str">
        <f t="shared" si="74"/>
        <v/>
      </c>
      <c r="S208" s="3"/>
      <c r="T208" s="3"/>
      <c r="U208" s="3"/>
      <c r="V208" s="3" t="str">
        <f t="shared" si="75"/>
        <v/>
      </c>
      <c r="W208" s="3" t="str">
        <f t="shared" si="76"/>
        <v/>
      </c>
      <c r="X208" t="str">
        <f t="shared" si="77"/>
        <v/>
      </c>
      <c r="Y208" t="str">
        <f t="shared" si="78"/>
        <v/>
      </c>
      <c r="Z208" t="str">
        <f t="shared" si="79"/>
        <v/>
      </c>
      <c r="AA208" t="str">
        <f t="shared" si="80"/>
        <v/>
      </c>
      <c r="AB208" t="str">
        <f t="shared" si="81"/>
        <v/>
      </c>
      <c r="AC208" t="str">
        <f t="shared" si="82"/>
        <v/>
      </c>
      <c r="AD208" t="str">
        <f t="shared" si="83"/>
        <v/>
      </c>
      <c r="AE208" t="str">
        <f t="shared" si="84"/>
        <v/>
      </c>
      <c r="AF208" t="str">
        <f t="shared" si="85"/>
        <v/>
      </c>
      <c r="AG208" t="str">
        <f t="shared" si="86"/>
        <v/>
      </c>
      <c r="AH208" t="str">
        <f t="shared" si="87"/>
        <v/>
      </c>
      <c r="AI208" t="str">
        <f>IF($I208="teilgenommen",MIN(J208,ROUNDDOWN(Dateneingabe_2!$D$7,0)),"")</f>
        <v/>
      </c>
      <c r="AJ208" t="str">
        <f t="shared" si="88"/>
        <v/>
      </c>
    </row>
    <row r="209" spans="1:36" hidden="1" x14ac:dyDescent="0.2">
      <c r="A209" s="237">
        <v>205</v>
      </c>
      <c r="B209" s="230"/>
      <c r="C209" s="230"/>
      <c r="D209" s="230"/>
      <c r="E209" s="233"/>
      <c r="F209" s="230" t="str">
        <f>IF(E209="","",VLOOKUP(E209,PLZ!$A$2:$B$2550,2,FALSE))</f>
        <v/>
      </c>
      <c r="G209" s="238"/>
      <c r="H209" s="294" t="str">
        <f>IF(G209="","",DATEDIF(G209,Dateneingabe_2!$D$4,"y"))</f>
        <v/>
      </c>
      <c r="I209" s="230" t="str">
        <f t="shared" si="89"/>
        <v/>
      </c>
      <c r="J209" s="231"/>
      <c r="K209" s="245"/>
      <c r="L209" s="245" t="str">
        <f t="shared" si="68"/>
        <v xml:space="preserve"> </v>
      </c>
      <c r="M209" s="3" t="str">
        <f t="shared" si="69"/>
        <v/>
      </c>
      <c r="N209" s="8" t="str">
        <f t="shared" si="70"/>
        <v/>
      </c>
      <c r="O209" s="8" t="str">
        <f t="shared" si="71"/>
        <v/>
      </c>
      <c r="P209" s="8" t="str">
        <f t="shared" si="72"/>
        <v/>
      </c>
      <c r="Q209" s="8" t="str">
        <f t="shared" si="73"/>
        <v/>
      </c>
      <c r="R209" s="8" t="str">
        <f t="shared" si="74"/>
        <v/>
      </c>
      <c r="S209" s="3"/>
      <c r="T209" s="3"/>
      <c r="U209" s="3"/>
      <c r="V209" s="3" t="str">
        <f t="shared" si="75"/>
        <v/>
      </c>
      <c r="W209" s="3" t="str">
        <f t="shared" si="76"/>
        <v/>
      </c>
      <c r="X209" t="str">
        <f t="shared" si="77"/>
        <v/>
      </c>
      <c r="Y209" t="str">
        <f t="shared" si="78"/>
        <v/>
      </c>
      <c r="Z209" t="str">
        <f t="shared" si="79"/>
        <v/>
      </c>
      <c r="AA209" t="str">
        <f t="shared" si="80"/>
        <v/>
      </c>
      <c r="AB209" t="str">
        <f t="shared" si="81"/>
        <v/>
      </c>
      <c r="AC209" t="str">
        <f t="shared" si="82"/>
        <v/>
      </c>
      <c r="AD209" t="str">
        <f t="shared" si="83"/>
        <v/>
      </c>
      <c r="AE209" t="str">
        <f t="shared" si="84"/>
        <v/>
      </c>
      <c r="AF209" t="str">
        <f t="shared" si="85"/>
        <v/>
      </c>
      <c r="AG209" t="str">
        <f t="shared" si="86"/>
        <v/>
      </c>
      <c r="AH209" t="str">
        <f t="shared" si="87"/>
        <v/>
      </c>
      <c r="AI209" t="str">
        <f>IF($I209="teilgenommen",MIN(J209,ROUNDDOWN(Dateneingabe_2!$D$7,0)),"")</f>
        <v/>
      </c>
      <c r="AJ209" t="str">
        <f t="shared" si="88"/>
        <v/>
      </c>
    </row>
    <row r="210" spans="1:36" hidden="1" x14ac:dyDescent="0.2">
      <c r="A210" s="237">
        <v>206</v>
      </c>
      <c r="B210" s="232"/>
      <c r="C210" s="230"/>
      <c r="D210" s="230"/>
      <c r="E210" s="233"/>
      <c r="F210" s="230" t="str">
        <f>IF(E210="","",VLOOKUP(E210,PLZ!$A$2:$B$2550,2,FALSE))</f>
        <v/>
      </c>
      <c r="G210" s="238"/>
      <c r="H210" s="294" t="str">
        <f>IF(G210="","",DATEDIF(G210,Dateneingabe_2!$D$4,"y"))</f>
        <v/>
      </c>
      <c r="I210" s="230" t="str">
        <f t="shared" si="89"/>
        <v/>
      </c>
      <c r="J210" s="231"/>
      <c r="K210" s="245"/>
      <c r="L210" s="245" t="str">
        <f t="shared" si="68"/>
        <v xml:space="preserve"> </v>
      </c>
      <c r="M210" s="3" t="str">
        <f t="shared" si="69"/>
        <v/>
      </c>
      <c r="N210" s="8" t="str">
        <f t="shared" si="70"/>
        <v/>
      </c>
      <c r="O210" s="8" t="str">
        <f t="shared" si="71"/>
        <v/>
      </c>
      <c r="P210" s="8" t="str">
        <f t="shared" si="72"/>
        <v/>
      </c>
      <c r="Q210" s="8" t="str">
        <f t="shared" si="73"/>
        <v/>
      </c>
      <c r="R210" s="8" t="str">
        <f t="shared" si="74"/>
        <v/>
      </c>
      <c r="S210" s="3"/>
      <c r="T210" s="3"/>
      <c r="U210" s="3"/>
      <c r="V210" s="3" t="str">
        <f t="shared" si="75"/>
        <v/>
      </c>
      <c r="W210" s="3" t="str">
        <f t="shared" si="76"/>
        <v/>
      </c>
      <c r="X210" t="str">
        <f t="shared" si="77"/>
        <v/>
      </c>
      <c r="Y210" t="str">
        <f t="shared" si="78"/>
        <v/>
      </c>
      <c r="Z210" t="str">
        <f t="shared" si="79"/>
        <v/>
      </c>
      <c r="AA210" t="str">
        <f t="shared" si="80"/>
        <v/>
      </c>
      <c r="AB210" t="str">
        <f t="shared" si="81"/>
        <v/>
      </c>
      <c r="AC210" t="str">
        <f t="shared" si="82"/>
        <v/>
      </c>
      <c r="AD210" t="str">
        <f t="shared" si="83"/>
        <v/>
      </c>
      <c r="AE210" t="str">
        <f t="shared" si="84"/>
        <v/>
      </c>
      <c r="AF210" t="str">
        <f t="shared" si="85"/>
        <v/>
      </c>
      <c r="AG210" t="str">
        <f t="shared" si="86"/>
        <v/>
      </c>
      <c r="AH210" t="str">
        <f t="shared" si="87"/>
        <v/>
      </c>
      <c r="AI210" t="str">
        <f>IF($I210="teilgenommen",MIN(J210,ROUNDDOWN(Dateneingabe_2!$D$7,0)),"")</f>
        <v/>
      </c>
      <c r="AJ210" t="str">
        <f t="shared" si="88"/>
        <v/>
      </c>
    </row>
    <row r="211" spans="1:36" hidden="1" x14ac:dyDescent="0.2">
      <c r="A211" s="237">
        <v>207</v>
      </c>
      <c r="B211" s="230"/>
      <c r="C211" s="230"/>
      <c r="D211" s="230"/>
      <c r="E211" s="233"/>
      <c r="F211" s="230" t="str">
        <f>IF(E211="","",VLOOKUP(E211,PLZ!$A$2:$B$2550,2,FALSE))</f>
        <v/>
      </c>
      <c r="G211" s="238"/>
      <c r="H211" s="294" t="str">
        <f>IF(G211="","",DATEDIF(G211,Dateneingabe_2!$D$4,"y"))</f>
        <v/>
      </c>
      <c r="I211" s="230" t="str">
        <f t="shared" si="89"/>
        <v/>
      </c>
      <c r="J211" s="231"/>
      <c r="K211" s="245"/>
      <c r="L211" s="245" t="str">
        <f t="shared" si="68"/>
        <v xml:space="preserve"> </v>
      </c>
      <c r="M211" s="3" t="str">
        <f t="shared" si="69"/>
        <v/>
      </c>
      <c r="N211" s="8" t="str">
        <f t="shared" si="70"/>
        <v/>
      </c>
      <c r="O211" s="8" t="str">
        <f t="shared" si="71"/>
        <v/>
      </c>
      <c r="P211" s="8" t="str">
        <f t="shared" si="72"/>
        <v/>
      </c>
      <c r="Q211" s="8" t="str">
        <f t="shared" si="73"/>
        <v/>
      </c>
      <c r="R211" s="8" t="str">
        <f t="shared" si="74"/>
        <v/>
      </c>
      <c r="S211" s="3"/>
      <c r="T211" s="3"/>
      <c r="U211" s="3"/>
      <c r="V211" s="3" t="str">
        <f t="shared" si="75"/>
        <v/>
      </c>
      <c r="W211" s="3" t="str">
        <f t="shared" si="76"/>
        <v/>
      </c>
      <c r="X211" t="str">
        <f t="shared" si="77"/>
        <v/>
      </c>
      <c r="Y211" t="str">
        <f t="shared" si="78"/>
        <v/>
      </c>
      <c r="Z211" t="str">
        <f t="shared" si="79"/>
        <v/>
      </c>
      <c r="AA211" t="str">
        <f t="shared" si="80"/>
        <v/>
      </c>
      <c r="AB211" t="str">
        <f t="shared" si="81"/>
        <v/>
      </c>
      <c r="AC211" t="str">
        <f t="shared" si="82"/>
        <v/>
      </c>
      <c r="AD211" t="str">
        <f t="shared" si="83"/>
        <v/>
      </c>
      <c r="AE211" t="str">
        <f t="shared" si="84"/>
        <v/>
      </c>
      <c r="AF211" t="str">
        <f t="shared" si="85"/>
        <v/>
      </c>
      <c r="AG211" t="str">
        <f t="shared" si="86"/>
        <v/>
      </c>
      <c r="AH211" t="str">
        <f t="shared" si="87"/>
        <v/>
      </c>
      <c r="AI211" t="str">
        <f>IF($I211="teilgenommen",MIN(J211,ROUNDDOWN(Dateneingabe_2!$D$7,0)),"")</f>
        <v/>
      </c>
      <c r="AJ211" t="str">
        <f t="shared" si="88"/>
        <v/>
      </c>
    </row>
    <row r="212" spans="1:36" hidden="1" x14ac:dyDescent="0.2">
      <c r="A212" s="237">
        <v>208</v>
      </c>
      <c r="B212" s="230"/>
      <c r="C212" s="230"/>
      <c r="D212" s="230"/>
      <c r="E212" s="233"/>
      <c r="F212" s="230" t="str">
        <f>IF(E212="","",VLOOKUP(E212,PLZ!$A$2:$B$2550,2,FALSE))</f>
        <v/>
      </c>
      <c r="G212" s="238"/>
      <c r="H212" s="294" t="str">
        <f>IF(G212="","",DATEDIF(G212,Dateneingabe_2!$D$4,"y"))</f>
        <v/>
      </c>
      <c r="I212" s="230" t="str">
        <f t="shared" si="89"/>
        <v/>
      </c>
      <c r="J212" s="231"/>
      <c r="K212" s="245"/>
      <c r="L212" s="245" t="str">
        <f t="shared" si="68"/>
        <v xml:space="preserve"> </v>
      </c>
      <c r="M212" s="3" t="str">
        <f t="shared" si="69"/>
        <v/>
      </c>
      <c r="N212" s="8" t="str">
        <f t="shared" si="70"/>
        <v/>
      </c>
      <c r="O212" s="8" t="str">
        <f t="shared" si="71"/>
        <v/>
      </c>
      <c r="P212" s="8" t="str">
        <f t="shared" si="72"/>
        <v/>
      </c>
      <c r="Q212" s="8" t="str">
        <f t="shared" si="73"/>
        <v/>
      </c>
      <c r="R212" s="8" t="str">
        <f t="shared" si="74"/>
        <v/>
      </c>
      <c r="S212" s="3"/>
      <c r="T212" s="3"/>
      <c r="U212" s="3"/>
      <c r="V212" s="3" t="str">
        <f t="shared" si="75"/>
        <v/>
      </c>
      <c r="W212" s="3" t="str">
        <f t="shared" si="76"/>
        <v/>
      </c>
      <c r="X212" t="str">
        <f t="shared" si="77"/>
        <v/>
      </c>
      <c r="Y212" t="str">
        <f t="shared" si="78"/>
        <v/>
      </c>
      <c r="Z212" t="str">
        <f t="shared" si="79"/>
        <v/>
      </c>
      <c r="AA212" t="str">
        <f t="shared" si="80"/>
        <v/>
      </c>
      <c r="AB212" t="str">
        <f t="shared" si="81"/>
        <v/>
      </c>
      <c r="AC212" t="str">
        <f t="shared" si="82"/>
        <v/>
      </c>
      <c r="AD212" t="str">
        <f t="shared" si="83"/>
        <v/>
      </c>
      <c r="AE212" t="str">
        <f t="shared" si="84"/>
        <v/>
      </c>
      <c r="AF212" t="str">
        <f t="shared" si="85"/>
        <v/>
      </c>
      <c r="AG212" t="str">
        <f t="shared" si="86"/>
        <v/>
      </c>
      <c r="AH212" t="str">
        <f t="shared" si="87"/>
        <v/>
      </c>
      <c r="AI212" t="str">
        <f>IF($I212="teilgenommen",MIN(J212,ROUNDDOWN(Dateneingabe_2!$D$7,0)),"")</f>
        <v/>
      </c>
      <c r="AJ212" t="str">
        <f t="shared" si="88"/>
        <v/>
      </c>
    </row>
    <row r="213" spans="1:36" hidden="1" x14ac:dyDescent="0.2">
      <c r="A213" s="237">
        <v>209</v>
      </c>
      <c r="B213" s="230"/>
      <c r="C213" s="230"/>
      <c r="D213" s="230"/>
      <c r="E213" s="233"/>
      <c r="F213" s="230" t="str">
        <f>IF(E213="","",VLOOKUP(E213,PLZ!$A$2:$B$2550,2,FALSE))</f>
        <v/>
      </c>
      <c r="G213" s="238"/>
      <c r="H213" s="294" t="str">
        <f>IF(G213="","",DATEDIF(G213,Dateneingabe_2!$D$4,"y"))</f>
        <v/>
      </c>
      <c r="I213" s="230" t="str">
        <f t="shared" si="89"/>
        <v/>
      </c>
      <c r="J213" s="231"/>
      <c r="K213" s="245"/>
      <c r="L213" s="245" t="str">
        <f t="shared" si="68"/>
        <v xml:space="preserve"> </v>
      </c>
      <c r="M213" s="3" t="str">
        <f t="shared" si="69"/>
        <v/>
      </c>
      <c r="N213" s="8" t="str">
        <f t="shared" si="70"/>
        <v/>
      </c>
      <c r="O213" s="8" t="str">
        <f t="shared" si="71"/>
        <v/>
      </c>
      <c r="P213" s="8" t="str">
        <f t="shared" si="72"/>
        <v/>
      </c>
      <c r="Q213" s="8" t="str">
        <f t="shared" si="73"/>
        <v/>
      </c>
      <c r="R213" s="8" t="str">
        <f t="shared" si="74"/>
        <v/>
      </c>
      <c r="S213" s="3"/>
      <c r="T213" s="3"/>
      <c r="U213" s="3"/>
      <c r="V213" s="3" t="str">
        <f t="shared" si="75"/>
        <v/>
      </c>
      <c r="W213" s="3" t="str">
        <f t="shared" si="76"/>
        <v/>
      </c>
      <c r="X213" t="str">
        <f t="shared" si="77"/>
        <v/>
      </c>
      <c r="Y213" t="str">
        <f t="shared" si="78"/>
        <v/>
      </c>
      <c r="Z213" t="str">
        <f t="shared" si="79"/>
        <v/>
      </c>
      <c r="AA213" t="str">
        <f t="shared" si="80"/>
        <v/>
      </c>
      <c r="AB213" t="str">
        <f t="shared" si="81"/>
        <v/>
      </c>
      <c r="AC213" t="str">
        <f t="shared" si="82"/>
        <v/>
      </c>
      <c r="AD213" t="str">
        <f t="shared" si="83"/>
        <v/>
      </c>
      <c r="AE213" t="str">
        <f t="shared" si="84"/>
        <v/>
      </c>
      <c r="AF213" t="str">
        <f t="shared" si="85"/>
        <v/>
      </c>
      <c r="AG213" t="str">
        <f t="shared" si="86"/>
        <v/>
      </c>
      <c r="AH213" t="str">
        <f t="shared" si="87"/>
        <v/>
      </c>
      <c r="AI213" t="str">
        <f>IF($I213="teilgenommen",MIN(J213,ROUNDDOWN(Dateneingabe_2!$D$7,0)),"")</f>
        <v/>
      </c>
      <c r="AJ213" t="str">
        <f t="shared" si="88"/>
        <v/>
      </c>
    </row>
    <row r="214" spans="1:36" hidden="1" x14ac:dyDescent="0.2">
      <c r="A214" s="237">
        <v>210</v>
      </c>
      <c r="B214" s="230"/>
      <c r="C214" s="230"/>
      <c r="D214" s="230"/>
      <c r="E214" s="233"/>
      <c r="F214" s="230" t="str">
        <f>IF(E214="","",VLOOKUP(E214,PLZ!$A$2:$B$2550,2,FALSE))</f>
        <v/>
      </c>
      <c r="G214" s="238"/>
      <c r="H214" s="294" t="str">
        <f>IF(G214="","",DATEDIF(G214,Dateneingabe_2!$D$4,"y"))</f>
        <v/>
      </c>
      <c r="I214" s="230" t="str">
        <f t="shared" si="89"/>
        <v/>
      </c>
      <c r="J214" s="231"/>
      <c r="K214" s="245"/>
      <c r="L214" s="245" t="str">
        <f t="shared" si="68"/>
        <v xml:space="preserve"> </v>
      </c>
      <c r="M214" s="3" t="str">
        <f t="shared" si="69"/>
        <v/>
      </c>
      <c r="N214" s="8" t="str">
        <f t="shared" si="70"/>
        <v/>
      </c>
      <c r="O214" s="8" t="str">
        <f t="shared" si="71"/>
        <v/>
      </c>
      <c r="P214" s="8" t="str">
        <f t="shared" si="72"/>
        <v/>
      </c>
      <c r="Q214" s="8" t="str">
        <f t="shared" si="73"/>
        <v/>
      </c>
      <c r="R214" s="8" t="str">
        <f t="shared" si="74"/>
        <v/>
      </c>
      <c r="S214" s="3"/>
      <c r="T214" s="3"/>
      <c r="U214" s="3"/>
      <c r="V214" s="3" t="str">
        <f t="shared" si="75"/>
        <v/>
      </c>
      <c r="W214" s="3" t="str">
        <f t="shared" si="76"/>
        <v/>
      </c>
      <c r="X214" t="str">
        <f t="shared" si="77"/>
        <v/>
      </c>
      <c r="Y214" t="str">
        <f t="shared" si="78"/>
        <v/>
      </c>
      <c r="Z214" t="str">
        <f t="shared" si="79"/>
        <v/>
      </c>
      <c r="AA214" t="str">
        <f t="shared" si="80"/>
        <v/>
      </c>
      <c r="AB214" t="str">
        <f t="shared" si="81"/>
        <v/>
      </c>
      <c r="AC214" t="str">
        <f t="shared" si="82"/>
        <v/>
      </c>
      <c r="AD214" t="str">
        <f t="shared" si="83"/>
        <v/>
      </c>
      <c r="AE214" t="str">
        <f t="shared" si="84"/>
        <v/>
      </c>
      <c r="AF214" t="str">
        <f t="shared" si="85"/>
        <v/>
      </c>
      <c r="AG214" t="str">
        <f t="shared" si="86"/>
        <v/>
      </c>
      <c r="AH214" t="str">
        <f t="shared" si="87"/>
        <v/>
      </c>
      <c r="AI214" t="str">
        <f>IF($I214="teilgenommen",MIN(J214,ROUNDDOWN(Dateneingabe_2!$D$7,0)),"")</f>
        <v/>
      </c>
      <c r="AJ214" t="str">
        <f t="shared" si="88"/>
        <v/>
      </c>
    </row>
    <row r="215" spans="1:36" hidden="1" x14ac:dyDescent="0.2">
      <c r="A215" s="237">
        <v>211</v>
      </c>
      <c r="B215" s="230"/>
      <c r="C215" s="230"/>
      <c r="D215" s="230"/>
      <c r="E215" s="233"/>
      <c r="F215" s="230" t="str">
        <f>IF(E215="","",VLOOKUP(E215,PLZ!$A$2:$B$2550,2,FALSE))</f>
        <v/>
      </c>
      <c r="G215" s="238"/>
      <c r="H215" s="294" t="str">
        <f>IF(G215="","",DATEDIF(G215,Dateneingabe_2!$D$4,"y"))</f>
        <v/>
      </c>
      <c r="I215" s="230" t="str">
        <f t="shared" si="89"/>
        <v/>
      </c>
      <c r="J215" s="231"/>
      <c r="K215" s="245"/>
      <c r="L215" s="245" t="str">
        <f t="shared" si="68"/>
        <v xml:space="preserve"> </v>
      </c>
      <c r="M215" s="3" t="str">
        <f t="shared" si="69"/>
        <v/>
      </c>
      <c r="N215" s="8" t="str">
        <f t="shared" si="70"/>
        <v/>
      </c>
      <c r="O215" s="8" t="str">
        <f t="shared" si="71"/>
        <v/>
      </c>
      <c r="P215" s="8" t="str">
        <f t="shared" si="72"/>
        <v/>
      </c>
      <c r="Q215" s="8" t="str">
        <f t="shared" si="73"/>
        <v/>
      </c>
      <c r="R215" s="8" t="str">
        <f t="shared" si="74"/>
        <v/>
      </c>
      <c r="S215" s="3"/>
      <c r="T215" s="3"/>
      <c r="U215" s="3"/>
      <c r="V215" s="3" t="str">
        <f t="shared" si="75"/>
        <v/>
      </c>
      <c r="W215" s="3" t="str">
        <f t="shared" si="76"/>
        <v/>
      </c>
      <c r="X215" t="str">
        <f t="shared" si="77"/>
        <v/>
      </c>
      <c r="Y215" t="str">
        <f t="shared" si="78"/>
        <v/>
      </c>
      <c r="Z215" t="str">
        <f t="shared" si="79"/>
        <v/>
      </c>
      <c r="AA215" t="str">
        <f t="shared" si="80"/>
        <v/>
      </c>
      <c r="AB215" t="str">
        <f t="shared" si="81"/>
        <v/>
      </c>
      <c r="AC215" t="str">
        <f t="shared" si="82"/>
        <v/>
      </c>
      <c r="AD215" t="str">
        <f t="shared" si="83"/>
        <v/>
      </c>
      <c r="AE215" t="str">
        <f t="shared" si="84"/>
        <v/>
      </c>
      <c r="AF215" t="str">
        <f t="shared" si="85"/>
        <v/>
      </c>
      <c r="AG215" t="str">
        <f t="shared" si="86"/>
        <v/>
      </c>
      <c r="AH215" t="str">
        <f t="shared" si="87"/>
        <v/>
      </c>
      <c r="AI215" t="str">
        <f>IF($I215="teilgenommen",MIN(J215,ROUNDDOWN(Dateneingabe_2!$D$7,0)),"")</f>
        <v/>
      </c>
      <c r="AJ215" t="str">
        <f t="shared" si="88"/>
        <v/>
      </c>
    </row>
    <row r="216" spans="1:36" hidden="1" x14ac:dyDescent="0.2">
      <c r="A216" s="237">
        <v>212</v>
      </c>
      <c r="B216" s="230"/>
      <c r="C216" s="230"/>
      <c r="D216" s="230"/>
      <c r="E216" s="233"/>
      <c r="F216" s="230" t="str">
        <f>IF(E216="","",VLOOKUP(E216,PLZ!$A$2:$B$2550,2,FALSE))</f>
        <v/>
      </c>
      <c r="G216" s="238"/>
      <c r="H216" s="294" t="str">
        <f>IF(G216="","",DATEDIF(G216,Dateneingabe_2!$D$4,"y"))</f>
        <v/>
      </c>
      <c r="I216" s="230" t="str">
        <f t="shared" si="89"/>
        <v/>
      </c>
      <c r="J216" s="231"/>
      <c r="K216" s="245"/>
      <c r="L216" s="245" t="str">
        <f t="shared" si="68"/>
        <v xml:space="preserve"> </v>
      </c>
      <c r="M216" s="3" t="str">
        <f t="shared" si="69"/>
        <v/>
      </c>
      <c r="N216" s="8" t="str">
        <f t="shared" si="70"/>
        <v/>
      </c>
      <c r="O216" s="8" t="str">
        <f t="shared" si="71"/>
        <v/>
      </c>
      <c r="P216" s="8" t="str">
        <f t="shared" si="72"/>
        <v/>
      </c>
      <c r="Q216" s="8" t="str">
        <f t="shared" si="73"/>
        <v/>
      </c>
      <c r="R216" s="8" t="str">
        <f t="shared" si="74"/>
        <v/>
      </c>
      <c r="S216" s="3"/>
      <c r="T216" s="3"/>
      <c r="U216" s="3"/>
      <c r="V216" s="3" t="str">
        <f t="shared" si="75"/>
        <v/>
      </c>
      <c r="W216" s="3" t="str">
        <f t="shared" si="76"/>
        <v/>
      </c>
      <c r="X216" t="str">
        <f t="shared" si="77"/>
        <v/>
      </c>
      <c r="Y216" t="str">
        <f t="shared" si="78"/>
        <v/>
      </c>
      <c r="Z216" t="str">
        <f t="shared" si="79"/>
        <v/>
      </c>
      <c r="AA216" t="str">
        <f t="shared" si="80"/>
        <v/>
      </c>
      <c r="AB216" t="str">
        <f t="shared" si="81"/>
        <v/>
      </c>
      <c r="AC216" t="str">
        <f t="shared" si="82"/>
        <v/>
      </c>
      <c r="AD216" t="str">
        <f t="shared" si="83"/>
        <v/>
      </c>
      <c r="AE216" t="str">
        <f t="shared" si="84"/>
        <v/>
      </c>
      <c r="AF216" t="str">
        <f t="shared" si="85"/>
        <v/>
      </c>
      <c r="AG216" t="str">
        <f t="shared" si="86"/>
        <v/>
      </c>
      <c r="AH216" t="str">
        <f t="shared" si="87"/>
        <v/>
      </c>
      <c r="AI216" t="str">
        <f>IF($I216="teilgenommen",MIN(J216,ROUNDDOWN(Dateneingabe_2!$D$7,0)),"")</f>
        <v/>
      </c>
      <c r="AJ216" t="str">
        <f t="shared" si="88"/>
        <v/>
      </c>
    </row>
    <row r="217" spans="1:36" hidden="1" x14ac:dyDescent="0.2">
      <c r="A217" s="237">
        <v>213</v>
      </c>
      <c r="B217" s="230"/>
      <c r="C217" s="230"/>
      <c r="D217" s="230"/>
      <c r="E217" s="233"/>
      <c r="F217" s="230" t="str">
        <f>IF(E217="","",VLOOKUP(E217,PLZ!$A$2:$B$2550,2,FALSE))</f>
        <v/>
      </c>
      <c r="G217" s="238"/>
      <c r="H217" s="294" t="str">
        <f>IF(G217="","",DATEDIF(G217,Dateneingabe_2!$D$4,"y"))</f>
        <v/>
      </c>
      <c r="I217" s="230" t="str">
        <f t="shared" si="89"/>
        <v/>
      </c>
      <c r="J217" s="231"/>
      <c r="K217" s="245"/>
      <c r="L217" s="245" t="str">
        <f t="shared" si="68"/>
        <v xml:space="preserve"> </v>
      </c>
      <c r="M217" s="3" t="str">
        <f t="shared" si="69"/>
        <v/>
      </c>
      <c r="N217" s="8" t="str">
        <f t="shared" si="70"/>
        <v/>
      </c>
      <c r="O217" s="8" t="str">
        <f t="shared" si="71"/>
        <v/>
      </c>
      <c r="P217" s="8" t="str">
        <f t="shared" si="72"/>
        <v/>
      </c>
      <c r="Q217" s="8" t="str">
        <f t="shared" si="73"/>
        <v/>
      </c>
      <c r="R217" s="8" t="str">
        <f t="shared" si="74"/>
        <v/>
      </c>
      <c r="S217" s="3"/>
      <c r="T217" s="3"/>
      <c r="U217" s="3"/>
      <c r="V217" s="3" t="str">
        <f t="shared" si="75"/>
        <v/>
      </c>
      <c r="W217" s="3" t="str">
        <f t="shared" si="76"/>
        <v/>
      </c>
      <c r="X217" t="str">
        <f t="shared" si="77"/>
        <v/>
      </c>
      <c r="Y217" t="str">
        <f t="shared" si="78"/>
        <v/>
      </c>
      <c r="Z217" t="str">
        <f t="shared" si="79"/>
        <v/>
      </c>
      <c r="AA217" t="str">
        <f t="shared" si="80"/>
        <v/>
      </c>
      <c r="AB217" t="str">
        <f t="shared" si="81"/>
        <v/>
      </c>
      <c r="AC217" t="str">
        <f t="shared" si="82"/>
        <v/>
      </c>
      <c r="AD217" t="str">
        <f t="shared" si="83"/>
        <v/>
      </c>
      <c r="AE217" t="str">
        <f t="shared" si="84"/>
        <v/>
      </c>
      <c r="AF217" t="str">
        <f t="shared" si="85"/>
        <v/>
      </c>
      <c r="AG217" t="str">
        <f t="shared" si="86"/>
        <v/>
      </c>
      <c r="AH217" t="str">
        <f t="shared" si="87"/>
        <v/>
      </c>
      <c r="AI217" t="str">
        <f>IF($I217="teilgenommen",MIN(J217,ROUNDDOWN(Dateneingabe_2!$D$7,0)),"")</f>
        <v/>
      </c>
      <c r="AJ217" t="str">
        <f t="shared" si="88"/>
        <v/>
      </c>
    </row>
    <row r="218" spans="1:36" hidden="1" x14ac:dyDescent="0.2">
      <c r="A218" s="237">
        <v>214</v>
      </c>
      <c r="B218" s="230"/>
      <c r="C218" s="230"/>
      <c r="D218" s="230"/>
      <c r="E218" s="233"/>
      <c r="F218" s="230" t="str">
        <f>IF(E218="","",VLOOKUP(E218,PLZ!$A$2:$B$2550,2,FALSE))</f>
        <v/>
      </c>
      <c r="G218" s="238"/>
      <c r="H218" s="294" t="str">
        <f>IF(G218="","",DATEDIF(G218,Dateneingabe_2!$D$4,"y"))</f>
        <v/>
      </c>
      <c r="I218" s="230" t="str">
        <f t="shared" si="89"/>
        <v/>
      </c>
      <c r="J218" s="231"/>
      <c r="K218" s="245"/>
      <c r="L218" s="245" t="str">
        <f t="shared" si="68"/>
        <v xml:space="preserve"> </v>
      </c>
      <c r="M218" s="3" t="str">
        <f t="shared" si="69"/>
        <v/>
      </c>
      <c r="N218" s="8" t="str">
        <f t="shared" si="70"/>
        <v/>
      </c>
      <c r="O218" s="8" t="str">
        <f t="shared" si="71"/>
        <v/>
      </c>
      <c r="P218" s="8" t="str">
        <f t="shared" si="72"/>
        <v/>
      </c>
      <c r="Q218" s="8" t="str">
        <f t="shared" si="73"/>
        <v/>
      </c>
      <c r="R218" s="8" t="str">
        <f t="shared" si="74"/>
        <v/>
      </c>
      <c r="S218" s="3"/>
      <c r="T218" s="3"/>
      <c r="U218" s="3"/>
      <c r="V218" s="3" t="str">
        <f t="shared" si="75"/>
        <v/>
      </c>
      <c r="W218" s="3" t="str">
        <f t="shared" si="76"/>
        <v/>
      </c>
      <c r="X218" t="str">
        <f t="shared" si="77"/>
        <v/>
      </c>
      <c r="Y218" t="str">
        <f t="shared" si="78"/>
        <v/>
      </c>
      <c r="Z218" t="str">
        <f t="shared" si="79"/>
        <v/>
      </c>
      <c r="AA218" t="str">
        <f t="shared" si="80"/>
        <v/>
      </c>
      <c r="AB218" t="str">
        <f t="shared" si="81"/>
        <v/>
      </c>
      <c r="AC218" t="str">
        <f t="shared" si="82"/>
        <v/>
      </c>
      <c r="AD218" t="str">
        <f t="shared" si="83"/>
        <v/>
      </c>
      <c r="AE218" t="str">
        <f t="shared" si="84"/>
        <v/>
      </c>
      <c r="AF218" t="str">
        <f t="shared" si="85"/>
        <v/>
      </c>
      <c r="AG218" t="str">
        <f t="shared" si="86"/>
        <v/>
      </c>
      <c r="AH218" t="str">
        <f t="shared" si="87"/>
        <v/>
      </c>
      <c r="AI218" t="str">
        <f>IF($I218="teilgenommen",MIN(J218,ROUNDDOWN(Dateneingabe_2!$D$7,0)),"")</f>
        <v/>
      </c>
      <c r="AJ218" t="str">
        <f t="shared" si="88"/>
        <v/>
      </c>
    </row>
    <row r="219" spans="1:36" hidden="1" x14ac:dyDescent="0.2">
      <c r="A219" s="237">
        <v>215</v>
      </c>
      <c r="B219" s="230"/>
      <c r="C219" s="230"/>
      <c r="D219" s="230"/>
      <c r="E219" s="233"/>
      <c r="F219" s="230" t="str">
        <f>IF(E219="","",VLOOKUP(E219,PLZ!$A$2:$B$2550,2,FALSE))</f>
        <v/>
      </c>
      <c r="G219" s="238"/>
      <c r="H219" s="294" t="str">
        <f>IF(G219="","",DATEDIF(G219,Dateneingabe_2!$D$4,"y"))</f>
        <v/>
      </c>
      <c r="I219" s="230" t="str">
        <f t="shared" si="89"/>
        <v/>
      </c>
      <c r="J219" s="231"/>
      <c r="K219" s="245"/>
      <c r="L219" s="245" t="str">
        <f t="shared" si="68"/>
        <v xml:space="preserve"> </v>
      </c>
      <c r="M219" s="3" t="str">
        <f t="shared" si="69"/>
        <v/>
      </c>
      <c r="N219" s="8" t="str">
        <f t="shared" si="70"/>
        <v/>
      </c>
      <c r="O219" s="8" t="str">
        <f t="shared" si="71"/>
        <v/>
      </c>
      <c r="P219" s="8" t="str">
        <f t="shared" si="72"/>
        <v/>
      </c>
      <c r="Q219" s="8" t="str">
        <f t="shared" si="73"/>
        <v/>
      </c>
      <c r="R219" s="8" t="str">
        <f t="shared" si="74"/>
        <v/>
      </c>
      <c r="S219" s="3"/>
      <c r="T219" s="3"/>
      <c r="U219" s="3"/>
      <c r="V219" s="3" t="str">
        <f t="shared" si="75"/>
        <v/>
      </c>
      <c r="W219" s="3" t="str">
        <f t="shared" si="76"/>
        <v/>
      </c>
      <c r="X219" t="str">
        <f t="shared" si="77"/>
        <v/>
      </c>
      <c r="Y219" t="str">
        <f t="shared" si="78"/>
        <v/>
      </c>
      <c r="Z219" t="str">
        <f t="shared" si="79"/>
        <v/>
      </c>
      <c r="AA219" t="str">
        <f t="shared" si="80"/>
        <v/>
      </c>
      <c r="AB219" t="str">
        <f t="shared" si="81"/>
        <v/>
      </c>
      <c r="AC219" t="str">
        <f t="shared" si="82"/>
        <v/>
      </c>
      <c r="AD219" t="str">
        <f t="shared" si="83"/>
        <v/>
      </c>
      <c r="AE219" t="str">
        <f t="shared" si="84"/>
        <v/>
      </c>
      <c r="AF219" t="str">
        <f t="shared" si="85"/>
        <v/>
      </c>
      <c r="AG219" t="str">
        <f t="shared" si="86"/>
        <v/>
      </c>
      <c r="AH219" t="str">
        <f t="shared" si="87"/>
        <v/>
      </c>
      <c r="AI219" t="str">
        <f>IF($I219="teilgenommen",MIN(J219,ROUNDDOWN(Dateneingabe_2!$D$7,0)),"")</f>
        <v/>
      </c>
      <c r="AJ219" t="str">
        <f t="shared" si="88"/>
        <v/>
      </c>
    </row>
    <row r="220" spans="1:36" hidden="1" x14ac:dyDescent="0.2">
      <c r="A220" s="237">
        <v>216</v>
      </c>
      <c r="B220" s="230"/>
      <c r="C220" s="230"/>
      <c r="D220" s="230"/>
      <c r="E220" s="233"/>
      <c r="F220" s="230" t="str">
        <f>IF(E220="","",VLOOKUP(E220,PLZ!$A$2:$B$2550,2,FALSE))</f>
        <v/>
      </c>
      <c r="G220" s="238"/>
      <c r="H220" s="294" t="str">
        <f>IF(G220="","",DATEDIF(G220,Dateneingabe_2!$D$4,"y"))</f>
        <v/>
      </c>
      <c r="I220" s="230" t="str">
        <f t="shared" si="89"/>
        <v/>
      </c>
      <c r="J220" s="231"/>
      <c r="K220" s="245"/>
      <c r="L220" s="245" t="str">
        <f t="shared" si="68"/>
        <v xml:space="preserve"> </v>
      </c>
      <c r="M220" s="3" t="str">
        <f t="shared" si="69"/>
        <v/>
      </c>
      <c r="N220" s="8" t="str">
        <f t="shared" si="70"/>
        <v/>
      </c>
      <c r="O220" s="8" t="str">
        <f t="shared" si="71"/>
        <v/>
      </c>
      <c r="P220" s="8" t="str">
        <f t="shared" si="72"/>
        <v/>
      </c>
      <c r="Q220" s="8" t="str">
        <f t="shared" si="73"/>
        <v/>
      </c>
      <c r="R220" s="8" t="str">
        <f t="shared" si="74"/>
        <v/>
      </c>
      <c r="S220" s="3"/>
      <c r="T220" s="3"/>
      <c r="U220" s="3"/>
      <c r="V220" s="3" t="str">
        <f t="shared" si="75"/>
        <v/>
      </c>
      <c r="W220" s="3" t="str">
        <f t="shared" si="76"/>
        <v/>
      </c>
      <c r="X220" t="str">
        <f t="shared" si="77"/>
        <v/>
      </c>
      <c r="Y220" t="str">
        <f t="shared" si="78"/>
        <v/>
      </c>
      <c r="Z220" t="str">
        <f t="shared" si="79"/>
        <v/>
      </c>
      <c r="AA220" t="str">
        <f t="shared" si="80"/>
        <v/>
      </c>
      <c r="AB220" t="str">
        <f t="shared" si="81"/>
        <v/>
      </c>
      <c r="AC220" t="str">
        <f t="shared" si="82"/>
        <v/>
      </c>
      <c r="AD220" t="str">
        <f t="shared" si="83"/>
        <v/>
      </c>
      <c r="AE220" t="str">
        <f t="shared" si="84"/>
        <v/>
      </c>
      <c r="AF220" t="str">
        <f t="shared" si="85"/>
        <v/>
      </c>
      <c r="AG220" t="str">
        <f t="shared" si="86"/>
        <v/>
      </c>
      <c r="AH220" t="str">
        <f t="shared" si="87"/>
        <v/>
      </c>
      <c r="AI220" t="str">
        <f>IF($I220="teilgenommen",MIN(J220,ROUNDDOWN(Dateneingabe_2!$D$7,0)),"")</f>
        <v/>
      </c>
      <c r="AJ220" t="str">
        <f t="shared" si="88"/>
        <v/>
      </c>
    </row>
    <row r="221" spans="1:36" hidden="1" x14ac:dyDescent="0.2">
      <c r="A221" s="237">
        <v>217</v>
      </c>
      <c r="B221" s="230"/>
      <c r="C221" s="230"/>
      <c r="D221" s="230"/>
      <c r="E221" s="233"/>
      <c r="F221" s="230" t="str">
        <f>IF(E221="","",VLOOKUP(E221,PLZ!$A$2:$B$2550,2,FALSE))</f>
        <v/>
      </c>
      <c r="G221" s="238"/>
      <c r="H221" s="294" t="str">
        <f>IF(G221="","",DATEDIF(G221,Dateneingabe_2!$D$4,"y"))</f>
        <v/>
      </c>
      <c r="I221" s="230" t="str">
        <f t="shared" si="89"/>
        <v/>
      </c>
      <c r="J221" s="231"/>
      <c r="K221" s="245"/>
      <c r="L221" s="245" t="str">
        <f t="shared" si="68"/>
        <v xml:space="preserve"> </v>
      </c>
      <c r="M221" s="3" t="str">
        <f t="shared" si="69"/>
        <v/>
      </c>
      <c r="N221" s="8" t="str">
        <f t="shared" si="70"/>
        <v/>
      </c>
      <c r="O221" s="8" t="str">
        <f t="shared" si="71"/>
        <v/>
      </c>
      <c r="P221" s="8" t="str">
        <f t="shared" si="72"/>
        <v/>
      </c>
      <c r="Q221" s="8" t="str">
        <f t="shared" si="73"/>
        <v/>
      </c>
      <c r="R221" s="8" t="str">
        <f t="shared" si="74"/>
        <v/>
      </c>
      <c r="S221" s="3"/>
      <c r="T221" s="3"/>
      <c r="U221" s="3"/>
      <c r="V221" s="3" t="str">
        <f t="shared" si="75"/>
        <v/>
      </c>
      <c r="W221" s="3" t="str">
        <f t="shared" si="76"/>
        <v/>
      </c>
      <c r="X221" t="str">
        <f t="shared" si="77"/>
        <v/>
      </c>
      <c r="Y221" t="str">
        <f t="shared" si="78"/>
        <v/>
      </c>
      <c r="Z221" t="str">
        <f t="shared" si="79"/>
        <v/>
      </c>
      <c r="AA221" t="str">
        <f t="shared" si="80"/>
        <v/>
      </c>
      <c r="AB221" t="str">
        <f t="shared" si="81"/>
        <v/>
      </c>
      <c r="AC221" t="str">
        <f t="shared" si="82"/>
        <v/>
      </c>
      <c r="AD221" t="str">
        <f t="shared" si="83"/>
        <v/>
      </c>
      <c r="AE221" t="str">
        <f t="shared" si="84"/>
        <v/>
      </c>
      <c r="AF221" t="str">
        <f t="shared" si="85"/>
        <v/>
      </c>
      <c r="AG221" t="str">
        <f t="shared" si="86"/>
        <v/>
      </c>
      <c r="AH221" t="str">
        <f t="shared" si="87"/>
        <v/>
      </c>
      <c r="AI221" t="str">
        <f>IF($I221="teilgenommen",MIN(J221,ROUNDDOWN(Dateneingabe_2!$D$7,0)),"")</f>
        <v/>
      </c>
      <c r="AJ221" t="str">
        <f t="shared" si="88"/>
        <v/>
      </c>
    </row>
    <row r="222" spans="1:36" hidden="1" x14ac:dyDescent="0.2">
      <c r="A222" s="237">
        <v>218</v>
      </c>
      <c r="B222" s="232"/>
      <c r="C222" s="230"/>
      <c r="D222" s="230"/>
      <c r="E222" s="233"/>
      <c r="F222" s="230" t="str">
        <f>IF(E222="","",VLOOKUP(E222,PLZ!$A$2:$B$2550,2,FALSE))</f>
        <v/>
      </c>
      <c r="G222" s="238"/>
      <c r="H222" s="294" t="str">
        <f>IF(G222="","",DATEDIF(G222,Dateneingabe_2!$D$4,"y"))</f>
        <v/>
      </c>
      <c r="I222" s="230" t="str">
        <f t="shared" si="89"/>
        <v/>
      </c>
      <c r="J222" s="231"/>
      <c r="K222" s="245"/>
      <c r="L222" s="245" t="str">
        <f t="shared" si="68"/>
        <v xml:space="preserve"> </v>
      </c>
      <c r="M222" s="3" t="str">
        <f t="shared" si="69"/>
        <v/>
      </c>
      <c r="N222" s="8" t="str">
        <f t="shared" si="70"/>
        <v/>
      </c>
      <c r="O222" s="8" t="str">
        <f t="shared" si="71"/>
        <v/>
      </c>
      <c r="P222" s="8" t="str">
        <f t="shared" si="72"/>
        <v/>
      </c>
      <c r="Q222" s="8" t="str">
        <f t="shared" si="73"/>
        <v/>
      </c>
      <c r="R222" s="8" t="str">
        <f t="shared" si="74"/>
        <v/>
      </c>
      <c r="S222" s="3"/>
      <c r="T222" s="3"/>
      <c r="U222" s="3"/>
      <c r="V222" s="3" t="str">
        <f t="shared" si="75"/>
        <v/>
      </c>
      <c r="W222" s="3" t="str">
        <f t="shared" si="76"/>
        <v/>
      </c>
      <c r="X222" t="str">
        <f t="shared" si="77"/>
        <v/>
      </c>
      <c r="Y222" t="str">
        <f t="shared" si="78"/>
        <v/>
      </c>
      <c r="Z222" t="str">
        <f t="shared" si="79"/>
        <v/>
      </c>
      <c r="AA222" t="str">
        <f t="shared" si="80"/>
        <v/>
      </c>
      <c r="AB222" t="str">
        <f t="shared" si="81"/>
        <v/>
      </c>
      <c r="AC222" t="str">
        <f t="shared" si="82"/>
        <v/>
      </c>
      <c r="AD222" t="str">
        <f t="shared" si="83"/>
        <v/>
      </c>
      <c r="AE222" t="str">
        <f t="shared" si="84"/>
        <v/>
      </c>
      <c r="AF222" t="str">
        <f t="shared" si="85"/>
        <v/>
      </c>
      <c r="AG222" t="str">
        <f t="shared" si="86"/>
        <v/>
      </c>
      <c r="AH222" t="str">
        <f t="shared" si="87"/>
        <v/>
      </c>
      <c r="AI222" t="str">
        <f>IF($I222="teilgenommen",MIN(J222,ROUNDDOWN(Dateneingabe_2!$D$7,0)),"")</f>
        <v/>
      </c>
      <c r="AJ222" t="str">
        <f t="shared" si="88"/>
        <v/>
      </c>
    </row>
    <row r="223" spans="1:36" hidden="1" x14ac:dyDescent="0.2">
      <c r="A223" s="237">
        <v>219</v>
      </c>
      <c r="B223" s="230"/>
      <c r="C223" s="230"/>
      <c r="D223" s="230"/>
      <c r="E223" s="233"/>
      <c r="F223" s="230" t="str">
        <f>IF(E223="","",VLOOKUP(E223,PLZ!$A$2:$B$2550,2,FALSE))</f>
        <v/>
      </c>
      <c r="G223" s="238"/>
      <c r="H223" s="294" t="str">
        <f>IF(G223="","",DATEDIF(G223,Dateneingabe_2!$D$4,"y"))</f>
        <v/>
      </c>
      <c r="I223" s="230" t="str">
        <f t="shared" si="89"/>
        <v/>
      </c>
      <c r="J223" s="231"/>
      <c r="K223" s="245"/>
      <c r="L223" s="245" t="str">
        <f t="shared" si="68"/>
        <v xml:space="preserve"> </v>
      </c>
      <c r="M223" s="3" t="str">
        <f t="shared" si="69"/>
        <v/>
      </c>
      <c r="N223" s="8" t="str">
        <f t="shared" si="70"/>
        <v/>
      </c>
      <c r="O223" s="8" t="str">
        <f t="shared" si="71"/>
        <v/>
      </c>
      <c r="P223" s="8" t="str">
        <f t="shared" si="72"/>
        <v/>
      </c>
      <c r="Q223" s="8" t="str">
        <f t="shared" si="73"/>
        <v/>
      </c>
      <c r="R223" s="8" t="str">
        <f t="shared" si="74"/>
        <v/>
      </c>
      <c r="S223" s="3"/>
      <c r="T223" s="3"/>
      <c r="U223" s="3"/>
      <c r="V223" s="3" t="str">
        <f t="shared" si="75"/>
        <v/>
      </c>
      <c r="W223" s="3" t="str">
        <f t="shared" si="76"/>
        <v/>
      </c>
      <c r="X223" t="str">
        <f t="shared" si="77"/>
        <v/>
      </c>
      <c r="Y223" t="str">
        <f t="shared" si="78"/>
        <v/>
      </c>
      <c r="Z223" t="str">
        <f t="shared" si="79"/>
        <v/>
      </c>
      <c r="AA223" t="str">
        <f t="shared" si="80"/>
        <v/>
      </c>
      <c r="AB223" t="str">
        <f t="shared" si="81"/>
        <v/>
      </c>
      <c r="AC223" t="str">
        <f t="shared" si="82"/>
        <v/>
      </c>
      <c r="AD223" t="str">
        <f t="shared" si="83"/>
        <v/>
      </c>
      <c r="AE223" t="str">
        <f t="shared" si="84"/>
        <v/>
      </c>
      <c r="AF223" t="str">
        <f t="shared" si="85"/>
        <v/>
      </c>
      <c r="AG223" t="str">
        <f t="shared" si="86"/>
        <v/>
      </c>
      <c r="AH223" t="str">
        <f t="shared" si="87"/>
        <v/>
      </c>
      <c r="AI223" t="str">
        <f>IF($I223="teilgenommen",MIN(J223,ROUNDDOWN(Dateneingabe_2!$D$7,0)),"")</f>
        <v/>
      </c>
      <c r="AJ223" t="str">
        <f t="shared" si="88"/>
        <v/>
      </c>
    </row>
    <row r="224" spans="1:36" hidden="1" x14ac:dyDescent="0.2">
      <c r="A224" s="237">
        <v>220</v>
      </c>
      <c r="B224" s="230"/>
      <c r="C224" s="230"/>
      <c r="D224" s="230"/>
      <c r="E224" s="233"/>
      <c r="F224" s="230" t="str">
        <f>IF(E224="","",VLOOKUP(E224,PLZ!$A$2:$B$2550,2,FALSE))</f>
        <v/>
      </c>
      <c r="G224" s="238"/>
      <c r="H224" s="294" t="str">
        <f>IF(G224="","",DATEDIF(G224,Dateneingabe_2!$D$4,"y"))</f>
        <v/>
      </c>
      <c r="I224" s="230" t="str">
        <f t="shared" si="89"/>
        <v/>
      </c>
      <c r="J224" s="231"/>
      <c r="K224" s="245"/>
      <c r="L224" s="245" t="str">
        <f t="shared" si="68"/>
        <v xml:space="preserve"> </v>
      </c>
      <c r="M224" s="3" t="str">
        <f t="shared" si="69"/>
        <v/>
      </c>
      <c r="N224" s="8" t="str">
        <f t="shared" si="70"/>
        <v/>
      </c>
      <c r="O224" s="8" t="str">
        <f t="shared" si="71"/>
        <v/>
      </c>
      <c r="P224" s="8" t="str">
        <f t="shared" si="72"/>
        <v/>
      </c>
      <c r="Q224" s="8" t="str">
        <f t="shared" si="73"/>
        <v/>
      </c>
      <c r="R224" s="8" t="str">
        <f t="shared" si="74"/>
        <v/>
      </c>
      <c r="S224" s="3"/>
      <c r="T224" s="3"/>
      <c r="U224" s="3"/>
      <c r="V224" s="3" t="str">
        <f t="shared" si="75"/>
        <v/>
      </c>
      <c r="W224" s="3" t="str">
        <f t="shared" si="76"/>
        <v/>
      </c>
      <c r="X224" t="str">
        <f t="shared" si="77"/>
        <v/>
      </c>
      <c r="Y224" t="str">
        <f t="shared" si="78"/>
        <v/>
      </c>
      <c r="Z224" t="str">
        <f t="shared" si="79"/>
        <v/>
      </c>
      <c r="AA224" t="str">
        <f t="shared" si="80"/>
        <v/>
      </c>
      <c r="AB224" t="str">
        <f t="shared" si="81"/>
        <v/>
      </c>
      <c r="AC224" t="str">
        <f t="shared" si="82"/>
        <v/>
      </c>
      <c r="AD224" t="str">
        <f t="shared" si="83"/>
        <v/>
      </c>
      <c r="AE224" t="str">
        <f t="shared" si="84"/>
        <v/>
      </c>
      <c r="AF224" t="str">
        <f t="shared" si="85"/>
        <v/>
      </c>
      <c r="AG224" t="str">
        <f t="shared" si="86"/>
        <v/>
      </c>
      <c r="AH224" t="str">
        <f t="shared" si="87"/>
        <v/>
      </c>
      <c r="AI224" t="str">
        <f>IF($I224="teilgenommen",MIN(J224,ROUNDDOWN(Dateneingabe_2!$D$7,0)),"")</f>
        <v/>
      </c>
      <c r="AJ224" t="str">
        <f t="shared" si="88"/>
        <v/>
      </c>
    </row>
    <row r="225" spans="1:36" hidden="1" x14ac:dyDescent="0.2">
      <c r="A225" s="237">
        <v>221</v>
      </c>
      <c r="B225" s="230"/>
      <c r="C225" s="230"/>
      <c r="D225" s="230"/>
      <c r="E225" s="233"/>
      <c r="F225" s="230" t="str">
        <f>IF(E225="","",VLOOKUP(E225,PLZ!$A$2:$B$2550,2,FALSE))</f>
        <v/>
      </c>
      <c r="G225" s="238"/>
      <c r="H225" s="294" t="str">
        <f>IF(G225="","",DATEDIF(G225,Dateneingabe_2!$D$4,"y"))</f>
        <v/>
      </c>
      <c r="I225" s="230" t="str">
        <f t="shared" si="89"/>
        <v/>
      </c>
      <c r="J225" s="231"/>
      <c r="K225" s="245"/>
      <c r="L225" s="245" t="str">
        <f t="shared" si="68"/>
        <v xml:space="preserve"> </v>
      </c>
      <c r="M225" s="3" t="str">
        <f t="shared" si="69"/>
        <v/>
      </c>
      <c r="N225" s="8" t="str">
        <f t="shared" si="70"/>
        <v/>
      </c>
      <c r="O225" s="8" t="str">
        <f t="shared" si="71"/>
        <v/>
      </c>
      <c r="P225" s="8" t="str">
        <f t="shared" si="72"/>
        <v/>
      </c>
      <c r="Q225" s="8" t="str">
        <f t="shared" si="73"/>
        <v/>
      </c>
      <c r="R225" s="8" t="str">
        <f t="shared" si="74"/>
        <v/>
      </c>
      <c r="S225" s="3"/>
      <c r="T225" s="3"/>
      <c r="U225" s="3"/>
      <c r="V225" s="3" t="str">
        <f t="shared" si="75"/>
        <v/>
      </c>
      <c r="W225" s="3" t="str">
        <f t="shared" si="76"/>
        <v/>
      </c>
      <c r="X225" t="str">
        <f t="shared" si="77"/>
        <v/>
      </c>
      <c r="Y225" t="str">
        <f t="shared" si="78"/>
        <v/>
      </c>
      <c r="Z225" t="str">
        <f t="shared" si="79"/>
        <v/>
      </c>
      <c r="AA225" t="str">
        <f t="shared" si="80"/>
        <v/>
      </c>
      <c r="AB225" t="str">
        <f t="shared" si="81"/>
        <v/>
      </c>
      <c r="AC225" t="str">
        <f t="shared" si="82"/>
        <v/>
      </c>
      <c r="AD225" t="str">
        <f t="shared" si="83"/>
        <v/>
      </c>
      <c r="AE225" t="str">
        <f t="shared" si="84"/>
        <v/>
      </c>
      <c r="AF225" t="str">
        <f t="shared" si="85"/>
        <v/>
      </c>
      <c r="AG225" t="str">
        <f t="shared" si="86"/>
        <v/>
      </c>
      <c r="AH225" t="str">
        <f t="shared" si="87"/>
        <v/>
      </c>
      <c r="AI225" t="str">
        <f>IF($I225="teilgenommen",MIN(J225,ROUNDDOWN(Dateneingabe_2!$D$7,0)),"")</f>
        <v/>
      </c>
      <c r="AJ225" t="str">
        <f t="shared" si="88"/>
        <v/>
      </c>
    </row>
    <row r="226" spans="1:36" hidden="1" x14ac:dyDescent="0.2">
      <c r="A226" s="237">
        <v>222</v>
      </c>
      <c r="B226" s="230"/>
      <c r="C226" s="230"/>
      <c r="D226" s="230"/>
      <c r="E226" s="233"/>
      <c r="F226" s="230" t="str">
        <f>IF(E226="","",VLOOKUP(E226,PLZ!$A$2:$B$2550,2,FALSE))</f>
        <v/>
      </c>
      <c r="G226" s="238"/>
      <c r="H226" s="294" t="str">
        <f>IF(G226="","",DATEDIF(G226,Dateneingabe_2!$D$4,"y"))</f>
        <v/>
      </c>
      <c r="I226" s="230" t="str">
        <f t="shared" si="89"/>
        <v/>
      </c>
      <c r="J226" s="231"/>
      <c r="K226" s="245"/>
      <c r="L226" s="245" t="str">
        <f t="shared" si="68"/>
        <v xml:space="preserve"> </v>
      </c>
      <c r="M226" s="3" t="str">
        <f t="shared" si="69"/>
        <v/>
      </c>
      <c r="N226" s="8" t="str">
        <f t="shared" si="70"/>
        <v/>
      </c>
      <c r="O226" s="8" t="str">
        <f t="shared" si="71"/>
        <v/>
      </c>
      <c r="P226" s="8" t="str">
        <f t="shared" si="72"/>
        <v/>
      </c>
      <c r="Q226" s="8" t="str">
        <f t="shared" si="73"/>
        <v/>
      </c>
      <c r="R226" s="8" t="str">
        <f t="shared" si="74"/>
        <v/>
      </c>
      <c r="S226" s="3"/>
      <c r="T226" s="3"/>
      <c r="U226" s="3"/>
      <c r="V226" s="3" t="str">
        <f t="shared" si="75"/>
        <v/>
      </c>
      <c r="W226" s="3" t="str">
        <f t="shared" si="76"/>
        <v/>
      </c>
      <c r="X226" t="str">
        <f t="shared" si="77"/>
        <v/>
      </c>
      <c r="Y226" t="str">
        <f t="shared" si="78"/>
        <v/>
      </c>
      <c r="Z226" t="str">
        <f t="shared" si="79"/>
        <v/>
      </c>
      <c r="AA226" t="str">
        <f t="shared" si="80"/>
        <v/>
      </c>
      <c r="AB226" t="str">
        <f t="shared" si="81"/>
        <v/>
      </c>
      <c r="AC226" t="str">
        <f t="shared" si="82"/>
        <v/>
      </c>
      <c r="AD226" t="str">
        <f t="shared" si="83"/>
        <v/>
      </c>
      <c r="AE226" t="str">
        <f t="shared" si="84"/>
        <v/>
      </c>
      <c r="AF226" t="str">
        <f t="shared" si="85"/>
        <v/>
      </c>
      <c r="AG226" t="str">
        <f t="shared" si="86"/>
        <v/>
      </c>
      <c r="AH226" t="str">
        <f t="shared" si="87"/>
        <v/>
      </c>
      <c r="AI226" t="str">
        <f>IF($I226="teilgenommen",MIN(J226,ROUNDDOWN(Dateneingabe_2!$D$7,0)),"")</f>
        <v/>
      </c>
      <c r="AJ226" t="str">
        <f t="shared" si="88"/>
        <v/>
      </c>
    </row>
    <row r="227" spans="1:36" hidden="1" x14ac:dyDescent="0.2">
      <c r="A227" s="237">
        <v>223</v>
      </c>
      <c r="B227" s="230"/>
      <c r="C227" s="230"/>
      <c r="D227" s="230"/>
      <c r="E227" s="233"/>
      <c r="F227" s="230" t="str">
        <f>IF(E227="","",VLOOKUP(E227,PLZ!$A$2:$B$2550,2,FALSE))</f>
        <v/>
      </c>
      <c r="G227" s="238"/>
      <c r="H227" s="294" t="str">
        <f>IF(G227="","",DATEDIF(G227,Dateneingabe_2!$D$4,"y"))</f>
        <v/>
      </c>
      <c r="I227" s="230" t="str">
        <f t="shared" si="89"/>
        <v/>
      </c>
      <c r="J227" s="231"/>
      <c r="K227" s="245"/>
      <c r="L227" s="245" t="str">
        <f t="shared" si="68"/>
        <v xml:space="preserve"> </v>
      </c>
      <c r="M227" s="3" t="str">
        <f t="shared" si="69"/>
        <v/>
      </c>
      <c r="N227" s="8" t="str">
        <f t="shared" si="70"/>
        <v/>
      </c>
      <c r="O227" s="8" t="str">
        <f t="shared" si="71"/>
        <v/>
      </c>
      <c r="P227" s="8" t="str">
        <f t="shared" si="72"/>
        <v/>
      </c>
      <c r="Q227" s="8" t="str">
        <f t="shared" si="73"/>
        <v/>
      </c>
      <c r="R227" s="8" t="str">
        <f t="shared" si="74"/>
        <v/>
      </c>
      <c r="S227" s="3"/>
      <c r="T227" s="3"/>
      <c r="U227" s="3"/>
      <c r="V227" s="3" t="str">
        <f t="shared" si="75"/>
        <v/>
      </c>
      <c r="W227" s="3" t="str">
        <f t="shared" si="76"/>
        <v/>
      </c>
      <c r="X227" t="str">
        <f t="shared" si="77"/>
        <v/>
      </c>
      <c r="Y227" t="str">
        <f t="shared" si="78"/>
        <v/>
      </c>
      <c r="Z227" t="str">
        <f t="shared" si="79"/>
        <v/>
      </c>
      <c r="AA227" t="str">
        <f t="shared" si="80"/>
        <v/>
      </c>
      <c r="AB227" t="str">
        <f t="shared" si="81"/>
        <v/>
      </c>
      <c r="AC227" t="str">
        <f t="shared" si="82"/>
        <v/>
      </c>
      <c r="AD227" t="str">
        <f t="shared" si="83"/>
        <v/>
      </c>
      <c r="AE227" t="str">
        <f t="shared" si="84"/>
        <v/>
      </c>
      <c r="AF227" t="str">
        <f t="shared" si="85"/>
        <v/>
      </c>
      <c r="AG227" t="str">
        <f t="shared" si="86"/>
        <v/>
      </c>
      <c r="AH227" t="str">
        <f t="shared" si="87"/>
        <v/>
      </c>
      <c r="AI227" t="str">
        <f>IF($I227="teilgenommen",MIN(J227,ROUNDDOWN(Dateneingabe_2!$D$7,0)),"")</f>
        <v/>
      </c>
      <c r="AJ227" t="str">
        <f t="shared" si="88"/>
        <v/>
      </c>
    </row>
    <row r="228" spans="1:36" hidden="1" x14ac:dyDescent="0.2">
      <c r="A228" s="237">
        <v>224</v>
      </c>
      <c r="B228" s="230"/>
      <c r="C228" s="230"/>
      <c r="D228" s="230"/>
      <c r="E228" s="233"/>
      <c r="F228" s="230" t="str">
        <f>IF(E228="","",VLOOKUP(E228,PLZ!$A$2:$B$2550,2,FALSE))</f>
        <v/>
      </c>
      <c r="G228" s="238"/>
      <c r="H228" s="294" t="str">
        <f>IF(G228="","",DATEDIF(G228,Dateneingabe_2!$D$4,"y"))</f>
        <v/>
      </c>
      <c r="I228" s="230" t="str">
        <f t="shared" si="89"/>
        <v/>
      </c>
      <c r="J228" s="231"/>
      <c r="K228" s="245"/>
      <c r="L228" s="245" t="str">
        <f t="shared" si="68"/>
        <v xml:space="preserve"> </v>
      </c>
      <c r="M228" s="3" t="str">
        <f t="shared" si="69"/>
        <v/>
      </c>
      <c r="N228" s="8" t="str">
        <f t="shared" si="70"/>
        <v/>
      </c>
      <c r="O228" s="8" t="str">
        <f t="shared" si="71"/>
        <v/>
      </c>
      <c r="P228" s="8" t="str">
        <f t="shared" si="72"/>
        <v/>
      </c>
      <c r="Q228" s="8" t="str">
        <f t="shared" si="73"/>
        <v/>
      </c>
      <c r="R228" s="8" t="str">
        <f t="shared" si="74"/>
        <v/>
      </c>
      <c r="S228" s="3"/>
      <c r="T228" s="3"/>
      <c r="U228" s="3"/>
      <c r="V228" s="3" t="str">
        <f t="shared" si="75"/>
        <v/>
      </c>
      <c r="W228" s="3" t="str">
        <f t="shared" si="76"/>
        <v/>
      </c>
      <c r="X228" t="str">
        <f t="shared" si="77"/>
        <v/>
      </c>
      <c r="Y228" t="str">
        <f t="shared" si="78"/>
        <v/>
      </c>
      <c r="Z228" t="str">
        <f t="shared" si="79"/>
        <v/>
      </c>
      <c r="AA228" t="str">
        <f t="shared" si="80"/>
        <v/>
      </c>
      <c r="AB228" t="str">
        <f t="shared" si="81"/>
        <v/>
      </c>
      <c r="AC228" t="str">
        <f t="shared" si="82"/>
        <v/>
      </c>
      <c r="AD228" t="str">
        <f t="shared" si="83"/>
        <v/>
      </c>
      <c r="AE228" t="str">
        <f t="shared" si="84"/>
        <v/>
      </c>
      <c r="AF228" t="str">
        <f t="shared" si="85"/>
        <v/>
      </c>
      <c r="AG228" t="str">
        <f t="shared" si="86"/>
        <v/>
      </c>
      <c r="AH228" t="str">
        <f t="shared" si="87"/>
        <v/>
      </c>
      <c r="AI228" t="str">
        <f>IF($I228="teilgenommen",MIN(J228,ROUNDDOWN(Dateneingabe_2!$D$7,0)),"")</f>
        <v/>
      </c>
      <c r="AJ228" t="str">
        <f t="shared" si="88"/>
        <v/>
      </c>
    </row>
    <row r="229" spans="1:36" hidden="1" x14ac:dyDescent="0.2">
      <c r="A229" s="237">
        <v>225</v>
      </c>
      <c r="B229" s="230"/>
      <c r="C229" s="230"/>
      <c r="D229" s="230"/>
      <c r="E229" s="233"/>
      <c r="F229" s="230" t="str">
        <f>IF(E229="","",VLOOKUP(E229,PLZ!$A$2:$B$2550,2,FALSE))</f>
        <v/>
      </c>
      <c r="G229" s="238"/>
      <c r="H229" s="294" t="str">
        <f>IF(G229="","",DATEDIF(G229,Dateneingabe_2!$D$4,"y"))</f>
        <v/>
      </c>
      <c r="I229" s="230" t="str">
        <f t="shared" si="89"/>
        <v/>
      </c>
      <c r="J229" s="231"/>
      <c r="K229" s="245"/>
      <c r="L229" s="245" t="str">
        <f t="shared" si="68"/>
        <v xml:space="preserve"> </v>
      </c>
      <c r="M229" s="3" t="str">
        <f t="shared" si="69"/>
        <v/>
      </c>
      <c r="N229" s="8" t="str">
        <f t="shared" si="70"/>
        <v/>
      </c>
      <c r="O229" s="8" t="str">
        <f t="shared" si="71"/>
        <v/>
      </c>
      <c r="P229" s="8" t="str">
        <f t="shared" si="72"/>
        <v/>
      </c>
      <c r="Q229" s="8" t="str">
        <f t="shared" si="73"/>
        <v/>
      </c>
      <c r="R229" s="8" t="str">
        <f t="shared" si="74"/>
        <v/>
      </c>
      <c r="S229" s="3"/>
      <c r="T229" s="3"/>
      <c r="U229" s="3"/>
      <c r="V229" s="3" t="str">
        <f t="shared" si="75"/>
        <v/>
      </c>
      <c r="W229" s="3" t="str">
        <f t="shared" si="76"/>
        <v/>
      </c>
      <c r="X229" t="str">
        <f t="shared" si="77"/>
        <v/>
      </c>
      <c r="Y229" t="str">
        <f t="shared" si="78"/>
        <v/>
      </c>
      <c r="Z229" t="str">
        <f t="shared" si="79"/>
        <v/>
      </c>
      <c r="AA229" t="str">
        <f t="shared" si="80"/>
        <v/>
      </c>
      <c r="AB229" t="str">
        <f t="shared" si="81"/>
        <v/>
      </c>
      <c r="AC229" t="str">
        <f t="shared" si="82"/>
        <v/>
      </c>
      <c r="AD229" t="str">
        <f t="shared" si="83"/>
        <v/>
      </c>
      <c r="AE229" t="str">
        <f t="shared" si="84"/>
        <v/>
      </c>
      <c r="AF229" t="str">
        <f t="shared" si="85"/>
        <v/>
      </c>
      <c r="AG229" t="str">
        <f t="shared" si="86"/>
        <v/>
      </c>
      <c r="AH229" t="str">
        <f t="shared" si="87"/>
        <v/>
      </c>
      <c r="AI229" t="str">
        <f>IF($I229="teilgenommen",MIN(J229,ROUNDDOWN(Dateneingabe_2!$D$7,0)),"")</f>
        <v/>
      </c>
      <c r="AJ229" t="str">
        <f t="shared" si="88"/>
        <v/>
      </c>
    </row>
    <row r="230" spans="1:36" hidden="1" x14ac:dyDescent="0.2">
      <c r="A230" s="237">
        <v>226</v>
      </c>
      <c r="B230" s="230"/>
      <c r="C230" s="230"/>
      <c r="D230" s="230"/>
      <c r="E230" s="233"/>
      <c r="F230" s="230" t="str">
        <f>IF(E230="","",VLOOKUP(E230,PLZ!$A$2:$B$2550,2,FALSE))</f>
        <v/>
      </c>
      <c r="G230" s="238"/>
      <c r="H230" s="294" t="str">
        <f>IF(G230="","",DATEDIF(G230,Dateneingabe_2!$D$4,"y"))</f>
        <v/>
      </c>
      <c r="I230" s="230" t="str">
        <f t="shared" si="89"/>
        <v/>
      </c>
      <c r="J230" s="231"/>
      <c r="K230" s="245"/>
      <c r="L230" s="245" t="str">
        <f t="shared" si="68"/>
        <v xml:space="preserve"> </v>
      </c>
      <c r="M230" s="3" t="str">
        <f t="shared" si="69"/>
        <v/>
      </c>
      <c r="N230" s="8" t="str">
        <f t="shared" si="70"/>
        <v/>
      </c>
      <c r="O230" s="8" t="str">
        <f t="shared" si="71"/>
        <v/>
      </c>
      <c r="P230" s="8" t="str">
        <f t="shared" si="72"/>
        <v/>
      </c>
      <c r="Q230" s="8" t="str">
        <f t="shared" si="73"/>
        <v/>
      </c>
      <c r="R230" s="8" t="str">
        <f t="shared" si="74"/>
        <v/>
      </c>
      <c r="S230" s="3"/>
      <c r="T230" s="3"/>
      <c r="U230" s="3"/>
      <c r="V230" s="3" t="str">
        <f t="shared" si="75"/>
        <v/>
      </c>
      <c r="W230" s="3" t="str">
        <f t="shared" si="76"/>
        <v/>
      </c>
      <c r="X230" t="str">
        <f t="shared" si="77"/>
        <v/>
      </c>
      <c r="Y230" t="str">
        <f t="shared" si="78"/>
        <v/>
      </c>
      <c r="Z230" t="str">
        <f t="shared" si="79"/>
        <v/>
      </c>
      <c r="AA230" t="str">
        <f t="shared" si="80"/>
        <v/>
      </c>
      <c r="AB230" t="str">
        <f t="shared" si="81"/>
        <v/>
      </c>
      <c r="AC230" t="str">
        <f t="shared" si="82"/>
        <v/>
      </c>
      <c r="AD230" t="str">
        <f t="shared" si="83"/>
        <v/>
      </c>
      <c r="AE230" t="str">
        <f t="shared" si="84"/>
        <v/>
      </c>
      <c r="AF230" t="str">
        <f t="shared" si="85"/>
        <v/>
      </c>
      <c r="AG230" t="str">
        <f t="shared" si="86"/>
        <v/>
      </c>
      <c r="AH230" t="str">
        <f t="shared" si="87"/>
        <v/>
      </c>
      <c r="AI230" t="str">
        <f>IF($I230="teilgenommen",MIN(J230,ROUNDDOWN(Dateneingabe_2!$D$7,0)),"")</f>
        <v/>
      </c>
      <c r="AJ230" t="str">
        <f t="shared" si="88"/>
        <v/>
      </c>
    </row>
    <row r="231" spans="1:36" hidden="1" x14ac:dyDescent="0.2">
      <c r="A231" s="237">
        <v>227</v>
      </c>
      <c r="B231" s="230"/>
      <c r="C231" s="230"/>
      <c r="D231" s="230"/>
      <c r="E231" s="233"/>
      <c r="F231" s="230" t="str">
        <f>IF(E231="","",VLOOKUP(E231,PLZ!$A$2:$B$2550,2,FALSE))</f>
        <v/>
      </c>
      <c r="G231" s="238"/>
      <c r="H231" s="294" t="str">
        <f>IF(G231="","",DATEDIF(G231,Dateneingabe_2!$D$4,"y"))</f>
        <v/>
      </c>
      <c r="I231" s="230" t="str">
        <f t="shared" si="89"/>
        <v/>
      </c>
      <c r="J231" s="231"/>
      <c r="K231" s="245"/>
      <c r="L231" s="245" t="str">
        <f t="shared" si="68"/>
        <v xml:space="preserve"> </v>
      </c>
      <c r="M231" s="3" t="str">
        <f t="shared" si="69"/>
        <v/>
      </c>
      <c r="N231" s="8" t="str">
        <f t="shared" si="70"/>
        <v/>
      </c>
      <c r="O231" s="8" t="str">
        <f t="shared" si="71"/>
        <v/>
      </c>
      <c r="P231" s="8" t="str">
        <f t="shared" si="72"/>
        <v/>
      </c>
      <c r="Q231" s="8" t="str">
        <f t="shared" si="73"/>
        <v/>
      </c>
      <c r="R231" s="8" t="str">
        <f t="shared" si="74"/>
        <v/>
      </c>
      <c r="S231" s="3"/>
      <c r="T231" s="3"/>
      <c r="U231" s="3"/>
      <c r="V231" s="3" t="str">
        <f t="shared" si="75"/>
        <v/>
      </c>
      <c r="W231" s="3" t="str">
        <f t="shared" si="76"/>
        <v/>
      </c>
      <c r="X231" t="str">
        <f t="shared" si="77"/>
        <v/>
      </c>
      <c r="Y231" t="str">
        <f t="shared" si="78"/>
        <v/>
      </c>
      <c r="Z231" t="str">
        <f t="shared" si="79"/>
        <v/>
      </c>
      <c r="AA231" t="str">
        <f t="shared" si="80"/>
        <v/>
      </c>
      <c r="AB231" t="str">
        <f t="shared" si="81"/>
        <v/>
      </c>
      <c r="AC231" t="str">
        <f t="shared" si="82"/>
        <v/>
      </c>
      <c r="AD231" t="str">
        <f t="shared" si="83"/>
        <v/>
      </c>
      <c r="AE231" t="str">
        <f t="shared" si="84"/>
        <v/>
      </c>
      <c r="AF231" t="str">
        <f t="shared" si="85"/>
        <v/>
      </c>
      <c r="AG231" t="str">
        <f t="shared" si="86"/>
        <v/>
      </c>
      <c r="AH231" t="str">
        <f t="shared" si="87"/>
        <v/>
      </c>
      <c r="AI231" t="str">
        <f>IF($I231="teilgenommen",MIN(J231,ROUNDDOWN(Dateneingabe_2!$D$7,0)),"")</f>
        <v/>
      </c>
      <c r="AJ231" t="str">
        <f t="shared" si="88"/>
        <v/>
      </c>
    </row>
    <row r="232" spans="1:36" hidden="1" x14ac:dyDescent="0.2">
      <c r="A232" s="237">
        <v>228</v>
      </c>
      <c r="B232" s="230"/>
      <c r="C232" s="230"/>
      <c r="D232" s="230"/>
      <c r="E232" s="233"/>
      <c r="F232" s="230" t="str">
        <f>IF(E232="","",VLOOKUP(E232,PLZ!$A$2:$B$2550,2,FALSE))</f>
        <v/>
      </c>
      <c r="G232" s="238"/>
      <c r="H232" s="294" t="str">
        <f>IF(G232="","",DATEDIF(G232,Dateneingabe_2!$D$4,"y"))</f>
        <v/>
      </c>
      <c r="I232" s="230" t="str">
        <f t="shared" si="89"/>
        <v/>
      </c>
      <c r="J232" s="231"/>
      <c r="K232" s="245"/>
      <c r="L232" s="245" t="str">
        <f t="shared" si="68"/>
        <v xml:space="preserve"> </v>
      </c>
      <c r="M232" s="3" t="str">
        <f t="shared" si="69"/>
        <v/>
      </c>
      <c r="N232" s="8" t="str">
        <f t="shared" si="70"/>
        <v/>
      </c>
      <c r="O232" s="8" t="str">
        <f t="shared" si="71"/>
        <v/>
      </c>
      <c r="P232" s="8" t="str">
        <f t="shared" si="72"/>
        <v/>
      </c>
      <c r="Q232" s="8" t="str">
        <f t="shared" si="73"/>
        <v/>
      </c>
      <c r="R232" s="8" t="str">
        <f t="shared" si="74"/>
        <v/>
      </c>
      <c r="S232" s="3"/>
      <c r="T232" s="3"/>
      <c r="U232" s="3"/>
      <c r="V232" s="3" t="str">
        <f t="shared" si="75"/>
        <v/>
      </c>
      <c r="W232" s="3" t="str">
        <f t="shared" si="76"/>
        <v/>
      </c>
      <c r="X232" t="str">
        <f t="shared" si="77"/>
        <v/>
      </c>
      <c r="Y232" t="str">
        <f t="shared" si="78"/>
        <v/>
      </c>
      <c r="Z232" t="str">
        <f t="shared" si="79"/>
        <v/>
      </c>
      <c r="AA232" t="str">
        <f t="shared" si="80"/>
        <v/>
      </c>
      <c r="AB232" t="str">
        <f t="shared" si="81"/>
        <v/>
      </c>
      <c r="AC232" t="str">
        <f t="shared" si="82"/>
        <v/>
      </c>
      <c r="AD232" t="str">
        <f t="shared" si="83"/>
        <v/>
      </c>
      <c r="AE232" t="str">
        <f t="shared" si="84"/>
        <v/>
      </c>
      <c r="AF232" t="str">
        <f t="shared" si="85"/>
        <v/>
      </c>
      <c r="AG232" t="str">
        <f t="shared" si="86"/>
        <v/>
      </c>
      <c r="AH232" t="str">
        <f t="shared" si="87"/>
        <v/>
      </c>
      <c r="AI232" t="str">
        <f>IF($I232="teilgenommen",MIN(J232,ROUNDDOWN(Dateneingabe_2!$D$7,0)),"")</f>
        <v/>
      </c>
      <c r="AJ232" t="str">
        <f t="shared" si="88"/>
        <v/>
      </c>
    </row>
    <row r="233" spans="1:36" hidden="1" x14ac:dyDescent="0.2">
      <c r="A233" s="237">
        <v>229</v>
      </c>
      <c r="B233" s="232"/>
      <c r="C233" s="230"/>
      <c r="D233" s="230"/>
      <c r="E233" s="233"/>
      <c r="F233" s="230" t="str">
        <f>IF(E233="","",VLOOKUP(E233,PLZ!$A$2:$B$2550,2,FALSE))</f>
        <v/>
      </c>
      <c r="G233" s="238"/>
      <c r="H233" s="294" t="str">
        <f>IF(G233="","",DATEDIF(G233,Dateneingabe_2!$D$4,"y"))</f>
        <v/>
      </c>
      <c r="I233" s="230" t="str">
        <f t="shared" si="89"/>
        <v/>
      </c>
      <c r="J233" s="231"/>
      <c r="K233" s="245"/>
      <c r="L233" s="245" t="str">
        <f t="shared" si="68"/>
        <v xml:space="preserve"> </v>
      </c>
      <c r="M233" s="3" t="str">
        <f t="shared" si="69"/>
        <v/>
      </c>
      <c r="N233" s="8" t="str">
        <f t="shared" si="70"/>
        <v/>
      </c>
      <c r="O233" s="8" t="str">
        <f t="shared" si="71"/>
        <v/>
      </c>
      <c r="P233" s="8" t="str">
        <f t="shared" si="72"/>
        <v/>
      </c>
      <c r="Q233" s="8" t="str">
        <f t="shared" si="73"/>
        <v/>
      </c>
      <c r="R233" s="8" t="str">
        <f t="shared" si="74"/>
        <v/>
      </c>
      <c r="S233" s="3"/>
      <c r="T233" s="3"/>
      <c r="U233" s="3"/>
      <c r="V233" s="3" t="str">
        <f t="shared" si="75"/>
        <v/>
      </c>
      <c r="W233" s="3" t="str">
        <f t="shared" si="76"/>
        <v/>
      </c>
      <c r="X233" t="str">
        <f t="shared" si="77"/>
        <v/>
      </c>
      <c r="Y233" t="str">
        <f t="shared" si="78"/>
        <v/>
      </c>
      <c r="Z233" t="str">
        <f t="shared" si="79"/>
        <v/>
      </c>
      <c r="AA233" t="str">
        <f t="shared" si="80"/>
        <v/>
      </c>
      <c r="AB233" t="str">
        <f t="shared" si="81"/>
        <v/>
      </c>
      <c r="AC233" t="str">
        <f t="shared" si="82"/>
        <v/>
      </c>
      <c r="AD233" t="str">
        <f t="shared" si="83"/>
        <v/>
      </c>
      <c r="AE233" t="str">
        <f t="shared" si="84"/>
        <v/>
      </c>
      <c r="AF233" t="str">
        <f t="shared" si="85"/>
        <v/>
      </c>
      <c r="AG233" t="str">
        <f t="shared" si="86"/>
        <v/>
      </c>
      <c r="AH233" t="str">
        <f t="shared" si="87"/>
        <v/>
      </c>
      <c r="AI233" t="str">
        <f>IF($I233="teilgenommen",MIN(J233,ROUNDDOWN(Dateneingabe_2!$D$7,0)),"")</f>
        <v/>
      </c>
      <c r="AJ233" t="str">
        <f t="shared" si="88"/>
        <v/>
      </c>
    </row>
    <row r="234" spans="1:36" hidden="1" x14ac:dyDescent="0.2">
      <c r="A234" s="237">
        <v>230</v>
      </c>
      <c r="B234" s="230"/>
      <c r="C234" s="230"/>
      <c r="D234" s="230"/>
      <c r="E234" s="233"/>
      <c r="F234" s="230" t="str">
        <f>IF(E234="","",VLOOKUP(E234,PLZ!$A$2:$B$2550,2,FALSE))</f>
        <v/>
      </c>
      <c r="G234" s="238"/>
      <c r="H234" s="294" t="str">
        <f>IF(G234="","",DATEDIF(G234,Dateneingabe_2!$D$4,"y"))</f>
        <v/>
      </c>
      <c r="I234" s="230" t="str">
        <f t="shared" si="89"/>
        <v/>
      </c>
      <c r="J234" s="231"/>
      <c r="K234" s="245"/>
      <c r="L234" s="245" t="str">
        <f t="shared" si="68"/>
        <v xml:space="preserve"> </v>
      </c>
      <c r="M234" s="3" t="str">
        <f t="shared" si="69"/>
        <v/>
      </c>
      <c r="N234" s="8" t="str">
        <f t="shared" si="70"/>
        <v/>
      </c>
      <c r="O234" s="8" t="str">
        <f t="shared" si="71"/>
        <v/>
      </c>
      <c r="P234" s="8" t="str">
        <f t="shared" si="72"/>
        <v/>
      </c>
      <c r="Q234" s="8" t="str">
        <f t="shared" si="73"/>
        <v/>
      </c>
      <c r="R234" s="8" t="str">
        <f t="shared" si="74"/>
        <v/>
      </c>
      <c r="S234" s="3"/>
      <c r="T234" s="3"/>
      <c r="U234" s="3"/>
      <c r="V234" s="3" t="str">
        <f t="shared" si="75"/>
        <v/>
      </c>
      <c r="W234" s="3" t="str">
        <f t="shared" si="76"/>
        <v/>
      </c>
      <c r="X234" t="str">
        <f t="shared" si="77"/>
        <v/>
      </c>
      <c r="Y234" t="str">
        <f t="shared" si="78"/>
        <v/>
      </c>
      <c r="Z234" t="str">
        <f t="shared" si="79"/>
        <v/>
      </c>
      <c r="AA234" t="str">
        <f t="shared" si="80"/>
        <v/>
      </c>
      <c r="AB234" t="str">
        <f t="shared" si="81"/>
        <v/>
      </c>
      <c r="AC234" t="str">
        <f t="shared" si="82"/>
        <v/>
      </c>
      <c r="AD234" t="str">
        <f t="shared" si="83"/>
        <v/>
      </c>
      <c r="AE234" t="str">
        <f t="shared" si="84"/>
        <v/>
      </c>
      <c r="AF234" t="str">
        <f t="shared" si="85"/>
        <v/>
      </c>
      <c r="AG234" t="str">
        <f t="shared" si="86"/>
        <v/>
      </c>
      <c r="AH234" t="str">
        <f t="shared" si="87"/>
        <v/>
      </c>
      <c r="AI234" t="str">
        <f>IF($I234="teilgenommen",MIN(J234,ROUNDDOWN(Dateneingabe_2!$D$7,0)),"")</f>
        <v/>
      </c>
      <c r="AJ234" t="str">
        <f t="shared" si="88"/>
        <v/>
      </c>
    </row>
    <row r="235" spans="1:36" hidden="1" x14ac:dyDescent="0.2">
      <c r="A235" s="237">
        <v>231</v>
      </c>
      <c r="B235" s="230"/>
      <c r="C235" s="230"/>
      <c r="D235" s="230"/>
      <c r="E235" s="233"/>
      <c r="F235" s="230" t="str">
        <f>IF(E235="","",VLOOKUP(E235,PLZ!$A$2:$B$2550,2,FALSE))</f>
        <v/>
      </c>
      <c r="G235" s="238"/>
      <c r="H235" s="294" t="str">
        <f>IF(G235="","",DATEDIF(G235,Dateneingabe_2!$D$4,"y"))</f>
        <v/>
      </c>
      <c r="I235" s="230" t="str">
        <f t="shared" si="89"/>
        <v/>
      </c>
      <c r="J235" s="231"/>
      <c r="K235" s="245"/>
      <c r="L235" s="245" t="str">
        <f t="shared" si="68"/>
        <v xml:space="preserve"> </v>
      </c>
      <c r="M235" s="3" t="str">
        <f t="shared" si="69"/>
        <v/>
      </c>
      <c r="N235" s="8" t="str">
        <f t="shared" si="70"/>
        <v/>
      </c>
      <c r="O235" s="8" t="str">
        <f t="shared" si="71"/>
        <v/>
      </c>
      <c r="P235" s="8" t="str">
        <f t="shared" si="72"/>
        <v/>
      </c>
      <c r="Q235" s="8" t="str">
        <f t="shared" si="73"/>
        <v/>
      </c>
      <c r="R235" s="8" t="str">
        <f t="shared" si="74"/>
        <v/>
      </c>
      <c r="S235" s="3"/>
      <c r="T235" s="3"/>
      <c r="U235" s="3"/>
      <c r="V235" s="3" t="str">
        <f t="shared" si="75"/>
        <v/>
      </c>
      <c r="W235" s="3" t="str">
        <f t="shared" si="76"/>
        <v/>
      </c>
      <c r="X235" t="str">
        <f t="shared" si="77"/>
        <v/>
      </c>
      <c r="Y235" t="str">
        <f t="shared" si="78"/>
        <v/>
      </c>
      <c r="Z235" t="str">
        <f t="shared" si="79"/>
        <v/>
      </c>
      <c r="AA235" t="str">
        <f t="shared" si="80"/>
        <v/>
      </c>
      <c r="AB235" t="str">
        <f t="shared" si="81"/>
        <v/>
      </c>
      <c r="AC235" t="str">
        <f t="shared" si="82"/>
        <v/>
      </c>
      <c r="AD235" t="str">
        <f t="shared" si="83"/>
        <v/>
      </c>
      <c r="AE235" t="str">
        <f t="shared" si="84"/>
        <v/>
      </c>
      <c r="AF235" t="str">
        <f t="shared" si="85"/>
        <v/>
      </c>
      <c r="AG235" t="str">
        <f t="shared" si="86"/>
        <v/>
      </c>
      <c r="AH235" t="str">
        <f t="shared" si="87"/>
        <v/>
      </c>
      <c r="AI235" t="str">
        <f>IF($I235="teilgenommen",MIN(J235,ROUNDDOWN(Dateneingabe_2!$D$7,0)),"")</f>
        <v/>
      </c>
      <c r="AJ235" t="str">
        <f t="shared" si="88"/>
        <v/>
      </c>
    </row>
    <row r="236" spans="1:36" hidden="1" x14ac:dyDescent="0.2">
      <c r="A236" s="237">
        <v>232</v>
      </c>
      <c r="B236" s="230"/>
      <c r="C236" s="230"/>
      <c r="D236" s="230"/>
      <c r="E236" s="233"/>
      <c r="F236" s="230" t="str">
        <f>IF(E236="","",VLOOKUP(E236,PLZ!$A$2:$B$2550,2,FALSE))</f>
        <v/>
      </c>
      <c r="G236" s="238"/>
      <c r="H236" s="294" t="str">
        <f>IF(G236="","",DATEDIF(G236,Dateneingabe_2!$D$4,"y"))</f>
        <v/>
      </c>
      <c r="I236" s="230" t="str">
        <f t="shared" si="89"/>
        <v/>
      </c>
      <c r="J236" s="231"/>
      <c r="K236" s="245"/>
      <c r="L236" s="245" t="str">
        <f t="shared" si="68"/>
        <v xml:space="preserve"> </v>
      </c>
      <c r="M236" s="3" t="str">
        <f t="shared" si="69"/>
        <v/>
      </c>
      <c r="N236" s="8" t="str">
        <f t="shared" si="70"/>
        <v/>
      </c>
      <c r="O236" s="8" t="str">
        <f t="shared" si="71"/>
        <v/>
      </c>
      <c r="P236" s="8" t="str">
        <f t="shared" si="72"/>
        <v/>
      </c>
      <c r="Q236" s="8" t="str">
        <f t="shared" si="73"/>
        <v/>
      </c>
      <c r="R236" s="8" t="str">
        <f t="shared" si="74"/>
        <v/>
      </c>
      <c r="S236" s="3"/>
      <c r="T236" s="3"/>
      <c r="U236" s="3"/>
      <c r="V236" s="3" t="str">
        <f t="shared" si="75"/>
        <v/>
      </c>
      <c r="W236" s="3" t="str">
        <f t="shared" si="76"/>
        <v/>
      </c>
      <c r="X236" t="str">
        <f t="shared" si="77"/>
        <v/>
      </c>
      <c r="Y236" t="str">
        <f t="shared" si="78"/>
        <v/>
      </c>
      <c r="Z236" t="str">
        <f t="shared" si="79"/>
        <v/>
      </c>
      <c r="AA236" t="str">
        <f t="shared" si="80"/>
        <v/>
      </c>
      <c r="AB236" t="str">
        <f t="shared" si="81"/>
        <v/>
      </c>
      <c r="AC236" t="str">
        <f t="shared" si="82"/>
        <v/>
      </c>
      <c r="AD236" t="str">
        <f t="shared" si="83"/>
        <v/>
      </c>
      <c r="AE236" t="str">
        <f t="shared" si="84"/>
        <v/>
      </c>
      <c r="AF236" t="str">
        <f t="shared" si="85"/>
        <v/>
      </c>
      <c r="AG236" t="str">
        <f t="shared" si="86"/>
        <v/>
      </c>
      <c r="AH236" t="str">
        <f t="shared" si="87"/>
        <v/>
      </c>
      <c r="AI236" t="str">
        <f>IF($I236="teilgenommen",MIN(J236,ROUNDDOWN(Dateneingabe_2!$D$7,0)),"")</f>
        <v/>
      </c>
      <c r="AJ236" t="str">
        <f t="shared" si="88"/>
        <v/>
      </c>
    </row>
    <row r="237" spans="1:36" hidden="1" x14ac:dyDescent="0.2">
      <c r="A237" s="237">
        <v>233</v>
      </c>
      <c r="B237" s="230"/>
      <c r="C237" s="230"/>
      <c r="D237" s="230"/>
      <c r="E237" s="233"/>
      <c r="F237" s="230" t="str">
        <f>IF(E237="","",VLOOKUP(E237,PLZ!$A$2:$B$2550,2,FALSE))</f>
        <v/>
      </c>
      <c r="G237" s="238"/>
      <c r="H237" s="294" t="str">
        <f>IF(G237="","",DATEDIF(G237,Dateneingabe_2!$D$4,"y"))</f>
        <v/>
      </c>
      <c r="I237" s="230" t="str">
        <f t="shared" si="89"/>
        <v/>
      </c>
      <c r="J237" s="231"/>
      <c r="K237" s="245"/>
      <c r="L237" s="245" t="str">
        <f t="shared" si="68"/>
        <v xml:space="preserve"> </v>
      </c>
      <c r="M237" s="3" t="str">
        <f t="shared" si="69"/>
        <v/>
      </c>
      <c r="N237" s="8" t="str">
        <f t="shared" si="70"/>
        <v/>
      </c>
      <c r="O237" s="8" t="str">
        <f t="shared" si="71"/>
        <v/>
      </c>
      <c r="P237" s="8" t="str">
        <f t="shared" si="72"/>
        <v/>
      </c>
      <c r="Q237" s="8" t="str">
        <f t="shared" si="73"/>
        <v/>
      </c>
      <c r="R237" s="8" t="str">
        <f t="shared" si="74"/>
        <v/>
      </c>
      <c r="S237" s="3"/>
      <c r="T237" s="3"/>
      <c r="U237" s="3"/>
      <c r="V237" s="3" t="str">
        <f t="shared" si="75"/>
        <v/>
      </c>
      <c r="W237" s="3" t="str">
        <f t="shared" si="76"/>
        <v/>
      </c>
      <c r="X237" t="str">
        <f t="shared" si="77"/>
        <v/>
      </c>
      <c r="Y237" t="str">
        <f t="shared" si="78"/>
        <v/>
      </c>
      <c r="Z237" t="str">
        <f t="shared" si="79"/>
        <v/>
      </c>
      <c r="AA237" t="str">
        <f t="shared" si="80"/>
        <v/>
      </c>
      <c r="AB237" t="str">
        <f t="shared" si="81"/>
        <v/>
      </c>
      <c r="AC237" t="str">
        <f t="shared" si="82"/>
        <v/>
      </c>
      <c r="AD237" t="str">
        <f t="shared" si="83"/>
        <v/>
      </c>
      <c r="AE237" t="str">
        <f t="shared" si="84"/>
        <v/>
      </c>
      <c r="AF237" t="str">
        <f t="shared" si="85"/>
        <v/>
      </c>
      <c r="AG237" t="str">
        <f t="shared" si="86"/>
        <v/>
      </c>
      <c r="AH237" t="str">
        <f t="shared" si="87"/>
        <v/>
      </c>
      <c r="AI237" t="str">
        <f>IF($I237="teilgenommen",MIN(J237,ROUNDDOWN(Dateneingabe_2!$D$7,0)),"")</f>
        <v/>
      </c>
      <c r="AJ237" t="str">
        <f t="shared" si="88"/>
        <v/>
      </c>
    </row>
    <row r="238" spans="1:36" hidden="1" x14ac:dyDescent="0.2">
      <c r="A238" s="237">
        <v>234</v>
      </c>
      <c r="B238" s="230"/>
      <c r="C238" s="230"/>
      <c r="D238" s="230"/>
      <c r="E238" s="233"/>
      <c r="F238" s="230" t="str">
        <f>IF(E238="","",VLOOKUP(E238,PLZ!$A$2:$B$2550,2,FALSE))</f>
        <v/>
      </c>
      <c r="G238" s="238"/>
      <c r="H238" s="294" t="str">
        <f>IF(G238="","",DATEDIF(G238,Dateneingabe_2!$D$4,"y"))</f>
        <v/>
      </c>
      <c r="I238" s="230" t="str">
        <f t="shared" si="89"/>
        <v/>
      </c>
      <c r="J238" s="231"/>
      <c r="K238" s="245"/>
      <c r="L238" s="245" t="str">
        <f t="shared" si="68"/>
        <v xml:space="preserve"> </v>
      </c>
      <c r="M238" s="3" t="str">
        <f t="shared" si="69"/>
        <v/>
      </c>
      <c r="N238" s="8" t="str">
        <f t="shared" si="70"/>
        <v/>
      </c>
      <c r="O238" s="8" t="str">
        <f t="shared" si="71"/>
        <v/>
      </c>
      <c r="P238" s="8" t="str">
        <f t="shared" si="72"/>
        <v/>
      </c>
      <c r="Q238" s="8" t="str">
        <f t="shared" si="73"/>
        <v/>
      </c>
      <c r="R238" s="8" t="str">
        <f t="shared" si="74"/>
        <v/>
      </c>
      <c r="S238" s="3"/>
      <c r="T238" s="3"/>
      <c r="U238" s="3"/>
      <c r="V238" s="3" t="str">
        <f t="shared" si="75"/>
        <v/>
      </c>
      <c r="W238" s="3" t="str">
        <f t="shared" si="76"/>
        <v/>
      </c>
      <c r="X238" t="str">
        <f t="shared" si="77"/>
        <v/>
      </c>
      <c r="Y238" t="str">
        <f t="shared" si="78"/>
        <v/>
      </c>
      <c r="Z238" t="str">
        <f t="shared" si="79"/>
        <v/>
      </c>
      <c r="AA238" t="str">
        <f t="shared" si="80"/>
        <v/>
      </c>
      <c r="AB238" t="str">
        <f t="shared" si="81"/>
        <v/>
      </c>
      <c r="AC238" t="str">
        <f t="shared" si="82"/>
        <v/>
      </c>
      <c r="AD238" t="str">
        <f t="shared" si="83"/>
        <v/>
      </c>
      <c r="AE238" t="str">
        <f t="shared" si="84"/>
        <v/>
      </c>
      <c r="AF238" t="str">
        <f t="shared" si="85"/>
        <v/>
      </c>
      <c r="AG238" t="str">
        <f t="shared" si="86"/>
        <v/>
      </c>
      <c r="AH238" t="str">
        <f t="shared" si="87"/>
        <v/>
      </c>
      <c r="AI238" t="str">
        <f>IF($I238="teilgenommen",MIN(J238,ROUNDDOWN(Dateneingabe_2!$D$7,0)),"")</f>
        <v/>
      </c>
      <c r="AJ238" t="str">
        <f t="shared" si="88"/>
        <v/>
      </c>
    </row>
    <row r="239" spans="1:36" hidden="1" x14ac:dyDescent="0.2">
      <c r="A239" s="237">
        <v>235</v>
      </c>
      <c r="B239" s="230"/>
      <c r="C239" s="230"/>
      <c r="D239" s="230"/>
      <c r="E239" s="233"/>
      <c r="F239" s="230" t="str">
        <f>IF(E239="","",VLOOKUP(E239,PLZ!$A$2:$B$2550,2,FALSE))</f>
        <v/>
      </c>
      <c r="G239" s="238"/>
      <c r="H239" s="294" t="str">
        <f>IF(G239="","",DATEDIF(G239,Dateneingabe_2!$D$4,"y"))</f>
        <v/>
      </c>
      <c r="I239" s="230" t="str">
        <f t="shared" si="89"/>
        <v/>
      </c>
      <c r="J239" s="231"/>
      <c r="K239" s="245"/>
      <c r="L239" s="245" t="str">
        <f t="shared" si="68"/>
        <v xml:space="preserve"> </v>
      </c>
      <c r="M239" s="3" t="str">
        <f t="shared" si="69"/>
        <v/>
      </c>
      <c r="N239" s="8" t="str">
        <f t="shared" si="70"/>
        <v/>
      </c>
      <c r="O239" s="8" t="str">
        <f t="shared" si="71"/>
        <v/>
      </c>
      <c r="P239" s="8" t="str">
        <f t="shared" si="72"/>
        <v/>
      </c>
      <c r="Q239" s="8" t="str">
        <f t="shared" si="73"/>
        <v/>
      </c>
      <c r="R239" s="8" t="str">
        <f t="shared" si="74"/>
        <v/>
      </c>
      <c r="S239" s="3"/>
      <c r="T239" s="3"/>
      <c r="U239" s="3"/>
      <c r="V239" s="3" t="str">
        <f t="shared" si="75"/>
        <v/>
      </c>
      <c r="W239" s="3" t="str">
        <f t="shared" si="76"/>
        <v/>
      </c>
      <c r="X239" t="str">
        <f t="shared" si="77"/>
        <v/>
      </c>
      <c r="Y239" t="str">
        <f t="shared" si="78"/>
        <v/>
      </c>
      <c r="Z239" t="str">
        <f t="shared" si="79"/>
        <v/>
      </c>
      <c r="AA239" t="str">
        <f t="shared" si="80"/>
        <v/>
      </c>
      <c r="AB239" t="str">
        <f t="shared" si="81"/>
        <v/>
      </c>
      <c r="AC239" t="str">
        <f t="shared" si="82"/>
        <v/>
      </c>
      <c r="AD239" t="str">
        <f t="shared" si="83"/>
        <v/>
      </c>
      <c r="AE239" t="str">
        <f t="shared" si="84"/>
        <v/>
      </c>
      <c r="AF239" t="str">
        <f t="shared" si="85"/>
        <v/>
      </c>
      <c r="AG239" t="str">
        <f t="shared" si="86"/>
        <v/>
      </c>
      <c r="AH239" t="str">
        <f t="shared" si="87"/>
        <v/>
      </c>
      <c r="AI239" t="str">
        <f>IF($I239="teilgenommen",MIN(J239,ROUNDDOWN(Dateneingabe_2!$D$7,0)),"")</f>
        <v/>
      </c>
      <c r="AJ239" t="str">
        <f t="shared" si="88"/>
        <v/>
      </c>
    </row>
    <row r="240" spans="1:36" hidden="1" x14ac:dyDescent="0.2">
      <c r="A240" s="237">
        <v>236</v>
      </c>
      <c r="B240" s="230"/>
      <c r="C240" s="230"/>
      <c r="D240" s="230"/>
      <c r="E240" s="233"/>
      <c r="F240" s="230" t="str">
        <f>IF(E240="","",VLOOKUP(E240,PLZ!$A$2:$B$2550,2,FALSE))</f>
        <v/>
      </c>
      <c r="G240" s="238"/>
      <c r="H240" s="294" t="str">
        <f>IF(G240="","",DATEDIF(G240,Dateneingabe_2!$D$4,"y"))</f>
        <v/>
      </c>
      <c r="I240" s="230" t="str">
        <f t="shared" si="89"/>
        <v/>
      </c>
      <c r="J240" s="231"/>
      <c r="K240" s="245"/>
      <c r="L240" s="245" t="str">
        <f t="shared" si="68"/>
        <v xml:space="preserve"> </v>
      </c>
      <c r="M240" s="3" t="str">
        <f t="shared" si="69"/>
        <v/>
      </c>
      <c r="N240" s="8" t="str">
        <f t="shared" si="70"/>
        <v/>
      </c>
      <c r="O240" s="8" t="str">
        <f t="shared" si="71"/>
        <v/>
      </c>
      <c r="P240" s="8" t="str">
        <f t="shared" si="72"/>
        <v/>
      </c>
      <c r="Q240" s="8" t="str">
        <f t="shared" si="73"/>
        <v/>
      </c>
      <c r="R240" s="8" t="str">
        <f t="shared" si="74"/>
        <v/>
      </c>
      <c r="S240" s="3"/>
      <c r="T240" s="3"/>
      <c r="U240" s="3"/>
      <c r="V240" s="3" t="str">
        <f t="shared" si="75"/>
        <v/>
      </c>
      <c r="W240" s="3" t="str">
        <f t="shared" si="76"/>
        <v/>
      </c>
      <c r="X240" t="str">
        <f t="shared" si="77"/>
        <v/>
      </c>
      <c r="Y240" t="str">
        <f t="shared" si="78"/>
        <v/>
      </c>
      <c r="Z240" t="str">
        <f t="shared" si="79"/>
        <v/>
      </c>
      <c r="AA240" t="str">
        <f t="shared" si="80"/>
        <v/>
      </c>
      <c r="AB240" t="str">
        <f t="shared" si="81"/>
        <v/>
      </c>
      <c r="AC240" t="str">
        <f t="shared" si="82"/>
        <v/>
      </c>
      <c r="AD240" t="str">
        <f t="shared" si="83"/>
        <v/>
      </c>
      <c r="AE240" t="str">
        <f t="shared" si="84"/>
        <v/>
      </c>
      <c r="AF240" t="str">
        <f t="shared" si="85"/>
        <v/>
      </c>
      <c r="AG240" t="str">
        <f t="shared" si="86"/>
        <v/>
      </c>
      <c r="AH240" t="str">
        <f t="shared" si="87"/>
        <v/>
      </c>
      <c r="AI240" t="str">
        <f>IF($I240="teilgenommen",MIN(J240,ROUNDDOWN(Dateneingabe_2!$D$7,0)),"")</f>
        <v/>
      </c>
      <c r="AJ240" t="str">
        <f t="shared" si="88"/>
        <v/>
      </c>
    </row>
    <row r="241" spans="1:36" hidden="1" x14ac:dyDescent="0.2">
      <c r="A241" s="237">
        <v>237</v>
      </c>
      <c r="B241" s="230"/>
      <c r="C241" s="230"/>
      <c r="D241" s="230"/>
      <c r="E241" s="233"/>
      <c r="F241" s="230" t="str">
        <f>IF(E241="","",VLOOKUP(E241,PLZ!$A$2:$B$2550,2,FALSE))</f>
        <v/>
      </c>
      <c r="G241" s="238"/>
      <c r="H241" s="294" t="str">
        <f>IF(G241="","",DATEDIF(G241,Dateneingabe_2!$D$4,"y"))</f>
        <v/>
      </c>
      <c r="I241" s="230" t="str">
        <f t="shared" si="89"/>
        <v/>
      </c>
      <c r="J241" s="231"/>
      <c r="K241" s="245"/>
      <c r="L241" s="245" t="str">
        <f t="shared" si="68"/>
        <v xml:space="preserve"> </v>
      </c>
      <c r="M241" s="3" t="str">
        <f t="shared" si="69"/>
        <v/>
      </c>
      <c r="N241" s="8" t="str">
        <f t="shared" si="70"/>
        <v/>
      </c>
      <c r="O241" s="8" t="str">
        <f t="shared" si="71"/>
        <v/>
      </c>
      <c r="P241" s="8" t="str">
        <f t="shared" si="72"/>
        <v/>
      </c>
      <c r="Q241" s="8" t="str">
        <f t="shared" si="73"/>
        <v/>
      </c>
      <c r="R241" s="8" t="str">
        <f t="shared" si="74"/>
        <v/>
      </c>
      <c r="S241" s="3"/>
      <c r="T241" s="3"/>
      <c r="U241" s="3"/>
      <c r="V241" s="3" t="str">
        <f t="shared" si="75"/>
        <v/>
      </c>
      <c r="W241" s="3" t="str">
        <f t="shared" si="76"/>
        <v/>
      </c>
      <c r="X241" t="str">
        <f t="shared" si="77"/>
        <v/>
      </c>
      <c r="Y241" t="str">
        <f t="shared" si="78"/>
        <v/>
      </c>
      <c r="Z241" t="str">
        <f t="shared" si="79"/>
        <v/>
      </c>
      <c r="AA241" t="str">
        <f t="shared" si="80"/>
        <v/>
      </c>
      <c r="AB241" t="str">
        <f t="shared" si="81"/>
        <v/>
      </c>
      <c r="AC241" t="str">
        <f t="shared" si="82"/>
        <v/>
      </c>
      <c r="AD241" t="str">
        <f t="shared" si="83"/>
        <v/>
      </c>
      <c r="AE241" t="str">
        <f t="shared" si="84"/>
        <v/>
      </c>
      <c r="AF241" t="str">
        <f t="shared" si="85"/>
        <v/>
      </c>
      <c r="AG241" t="str">
        <f t="shared" si="86"/>
        <v/>
      </c>
      <c r="AH241" t="str">
        <f t="shared" si="87"/>
        <v/>
      </c>
      <c r="AI241" t="str">
        <f>IF($I241="teilgenommen",MIN(J241,ROUNDDOWN(Dateneingabe_2!$D$7,0)),"")</f>
        <v/>
      </c>
      <c r="AJ241" t="str">
        <f t="shared" si="88"/>
        <v/>
      </c>
    </row>
    <row r="242" spans="1:36" hidden="1" x14ac:dyDescent="0.2">
      <c r="A242" s="237">
        <v>238</v>
      </c>
      <c r="B242" s="230"/>
      <c r="C242" s="230"/>
      <c r="D242" s="230"/>
      <c r="E242" s="233"/>
      <c r="F242" s="230" t="str">
        <f>IF(E242="","",VLOOKUP(E242,PLZ!$A$2:$B$2550,2,FALSE))</f>
        <v/>
      </c>
      <c r="G242" s="238"/>
      <c r="H242" s="294" t="str">
        <f>IF(G242="","",DATEDIF(G242,Dateneingabe_2!$D$4,"y"))</f>
        <v/>
      </c>
      <c r="I242" s="230" t="str">
        <f t="shared" si="89"/>
        <v/>
      </c>
      <c r="J242" s="231"/>
      <c r="K242" s="245"/>
      <c r="L242" s="245" t="str">
        <f t="shared" si="68"/>
        <v xml:space="preserve"> </v>
      </c>
      <c r="M242" s="3" t="str">
        <f t="shared" si="69"/>
        <v/>
      </c>
      <c r="N242" s="8" t="str">
        <f t="shared" si="70"/>
        <v/>
      </c>
      <c r="O242" s="8" t="str">
        <f t="shared" si="71"/>
        <v/>
      </c>
      <c r="P242" s="8" t="str">
        <f t="shared" si="72"/>
        <v/>
      </c>
      <c r="Q242" s="8" t="str">
        <f t="shared" si="73"/>
        <v/>
      </c>
      <c r="R242" s="8" t="str">
        <f t="shared" si="74"/>
        <v/>
      </c>
      <c r="S242" s="3"/>
      <c r="T242" s="3"/>
      <c r="U242" s="3"/>
      <c r="V242" s="3" t="str">
        <f t="shared" si="75"/>
        <v/>
      </c>
      <c r="W242" s="3" t="str">
        <f t="shared" si="76"/>
        <v/>
      </c>
      <c r="X242" t="str">
        <f t="shared" si="77"/>
        <v/>
      </c>
      <c r="Y242" t="str">
        <f t="shared" si="78"/>
        <v/>
      </c>
      <c r="Z242" t="str">
        <f t="shared" si="79"/>
        <v/>
      </c>
      <c r="AA242" t="str">
        <f t="shared" si="80"/>
        <v/>
      </c>
      <c r="AB242" t="str">
        <f t="shared" si="81"/>
        <v/>
      </c>
      <c r="AC242" t="str">
        <f t="shared" si="82"/>
        <v/>
      </c>
      <c r="AD242" t="str">
        <f t="shared" si="83"/>
        <v/>
      </c>
      <c r="AE242" t="str">
        <f t="shared" si="84"/>
        <v/>
      </c>
      <c r="AF242" t="str">
        <f t="shared" si="85"/>
        <v/>
      </c>
      <c r="AG242" t="str">
        <f t="shared" si="86"/>
        <v/>
      </c>
      <c r="AH242" t="str">
        <f t="shared" si="87"/>
        <v/>
      </c>
      <c r="AI242" t="str">
        <f>IF($I242="teilgenommen",MIN(J242,ROUNDDOWN(Dateneingabe_2!$D$7,0)),"")</f>
        <v/>
      </c>
      <c r="AJ242" t="str">
        <f t="shared" si="88"/>
        <v/>
      </c>
    </row>
    <row r="243" spans="1:36" hidden="1" x14ac:dyDescent="0.2">
      <c r="A243" s="237">
        <v>239</v>
      </c>
      <c r="B243" s="230"/>
      <c r="C243" s="230"/>
      <c r="D243" s="230"/>
      <c r="E243" s="233"/>
      <c r="F243" s="230" t="str">
        <f>IF(E243="","",VLOOKUP(E243,PLZ!$A$2:$B$2550,2,FALSE))</f>
        <v/>
      </c>
      <c r="G243" s="238"/>
      <c r="H243" s="294" t="str">
        <f>IF(G243="","",DATEDIF(G243,Dateneingabe_2!$D$4,"y"))</f>
        <v/>
      </c>
      <c r="I243" s="230" t="str">
        <f t="shared" si="89"/>
        <v/>
      </c>
      <c r="J243" s="231"/>
      <c r="K243" s="245"/>
      <c r="L243" s="245" t="str">
        <f t="shared" si="68"/>
        <v xml:space="preserve"> </v>
      </c>
      <c r="M243" s="3" t="str">
        <f t="shared" si="69"/>
        <v/>
      </c>
      <c r="N243" s="8" t="str">
        <f t="shared" si="70"/>
        <v/>
      </c>
      <c r="O243" s="8" t="str">
        <f t="shared" si="71"/>
        <v/>
      </c>
      <c r="P243" s="8" t="str">
        <f t="shared" si="72"/>
        <v/>
      </c>
      <c r="Q243" s="8" t="str">
        <f t="shared" si="73"/>
        <v/>
      </c>
      <c r="R243" s="8" t="str">
        <f t="shared" si="74"/>
        <v/>
      </c>
      <c r="S243" s="3"/>
      <c r="T243" s="3"/>
      <c r="U243" s="3"/>
      <c r="V243" s="3" t="str">
        <f t="shared" si="75"/>
        <v/>
      </c>
      <c r="W243" s="3" t="str">
        <f t="shared" si="76"/>
        <v/>
      </c>
      <c r="X243" t="str">
        <f t="shared" si="77"/>
        <v/>
      </c>
      <c r="Y243" t="str">
        <f t="shared" si="78"/>
        <v/>
      </c>
      <c r="Z243" t="str">
        <f t="shared" si="79"/>
        <v/>
      </c>
      <c r="AA243" t="str">
        <f t="shared" si="80"/>
        <v/>
      </c>
      <c r="AB243" t="str">
        <f t="shared" si="81"/>
        <v/>
      </c>
      <c r="AC243" t="str">
        <f t="shared" si="82"/>
        <v/>
      </c>
      <c r="AD243" t="str">
        <f t="shared" si="83"/>
        <v/>
      </c>
      <c r="AE243" t="str">
        <f t="shared" si="84"/>
        <v/>
      </c>
      <c r="AF243" t="str">
        <f t="shared" si="85"/>
        <v/>
      </c>
      <c r="AG243" t="str">
        <f t="shared" si="86"/>
        <v/>
      </c>
      <c r="AH243" t="str">
        <f t="shared" si="87"/>
        <v/>
      </c>
      <c r="AI243" t="str">
        <f>IF($I243="teilgenommen",MIN(J243,ROUNDDOWN(Dateneingabe_2!$D$7,0)),"")</f>
        <v/>
      </c>
      <c r="AJ243" t="str">
        <f t="shared" si="88"/>
        <v/>
      </c>
    </row>
    <row r="244" spans="1:36" hidden="1" x14ac:dyDescent="0.2">
      <c r="A244" s="237">
        <v>240</v>
      </c>
      <c r="B244" s="230"/>
      <c r="C244" s="230"/>
      <c r="D244" s="230"/>
      <c r="E244" s="233"/>
      <c r="F244" s="230" t="str">
        <f>IF(E244="","",VLOOKUP(E244,PLZ!$A$2:$B$2550,2,FALSE))</f>
        <v/>
      </c>
      <c r="G244" s="238"/>
      <c r="H244" s="294" t="str">
        <f>IF(G244="","",DATEDIF(G244,Dateneingabe_2!$D$4,"y"))</f>
        <v/>
      </c>
      <c r="I244" s="230" t="str">
        <f t="shared" si="89"/>
        <v/>
      </c>
      <c r="J244" s="231"/>
      <c r="K244" s="245"/>
      <c r="L244" s="245" t="str">
        <f t="shared" si="68"/>
        <v xml:space="preserve"> </v>
      </c>
      <c r="M244" s="3" t="str">
        <f t="shared" si="69"/>
        <v/>
      </c>
      <c r="N244" s="8" t="str">
        <f t="shared" si="70"/>
        <v/>
      </c>
      <c r="O244" s="8" t="str">
        <f t="shared" si="71"/>
        <v/>
      </c>
      <c r="P244" s="8" t="str">
        <f t="shared" si="72"/>
        <v/>
      </c>
      <c r="Q244" s="8" t="str">
        <f t="shared" si="73"/>
        <v/>
      </c>
      <c r="R244" s="8" t="str">
        <f t="shared" si="74"/>
        <v/>
      </c>
      <c r="S244" s="3"/>
      <c r="T244" s="3"/>
      <c r="U244" s="3"/>
      <c r="V244" s="3" t="str">
        <f t="shared" si="75"/>
        <v/>
      </c>
      <c r="W244" s="3" t="str">
        <f t="shared" si="76"/>
        <v/>
      </c>
      <c r="X244" t="str">
        <f t="shared" si="77"/>
        <v/>
      </c>
      <c r="Y244" t="str">
        <f t="shared" si="78"/>
        <v/>
      </c>
      <c r="Z244" t="str">
        <f t="shared" si="79"/>
        <v/>
      </c>
      <c r="AA244" t="str">
        <f t="shared" si="80"/>
        <v/>
      </c>
      <c r="AB244" t="str">
        <f t="shared" si="81"/>
        <v/>
      </c>
      <c r="AC244" t="str">
        <f t="shared" si="82"/>
        <v/>
      </c>
      <c r="AD244" t="str">
        <f t="shared" si="83"/>
        <v/>
      </c>
      <c r="AE244" t="str">
        <f t="shared" si="84"/>
        <v/>
      </c>
      <c r="AF244" t="str">
        <f t="shared" si="85"/>
        <v/>
      </c>
      <c r="AG244" t="str">
        <f t="shared" si="86"/>
        <v/>
      </c>
      <c r="AH244" t="str">
        <f t="shared" si="87"/>
        <v/>
      </c>
      <c r="AI244" t="str">
        <f>IF($I244="teilgenommen",MIN(J244,ROUNDDOWN(Dateneingabe_2!$D$7,0)),"")</f>
        <v/>
      </c>
      <c r="AJ244" t="str">
        <f t="shared" si="88"/>
        <v/>
      </c>
    </row>
    <row r="245" spans="1:36" hidden="1" x14ac:dyDescent="0.2">
      <c r="A245" s="237">
        <v>241</v>
      </c>
      <c r="B245" s="230"/>
      <c r="C245" s="230"/>
      <c r="D245" s="230"/>
      <c r="E245" s="233"/>
      <c r="F245" s="230" t="str">
        <f>IF(E245="","",VLOOKUP(E245,PLZ!$A$2:$B$2550,2,FALSE))</f>
        <v/>
      </c>
      <c r="G245" s="238"/>
      <c r="H245" s="294" t="str">
        <f>IF(G245="","",DATEDIF(G245,Dateneingabe_2!$D$4,"y"))</f>
        <v/>
      </c>
      <c r="I245" s="230" t="str">
        <f t="shared" si="89"/>
        <v/>
      </c>
      <c r="J245" s="231"/>
      <c r="K245" s="245"/>
      <c r="L245" s="245" t="str">
        <f t="shared" si="68"/>
        <v xml:space="preserve"> </v>
      </c>
      <c r="M245" s="3" t="str">
        <f t="shared" si="69"/>
        <v/>
      </c>
      <c r="N245" s="8" t="str">
        <f t="shared" si="70"/>
        <v/>
      </c>
      <c r="O245" s="8" t="str">
        <f t="shared" si="71"/>
        <v/>
      </c>
      <c r="P245" s="8" t="str">
        <f t="shared" si="72"/>
        <v/>
      </c>
      <c r="Q245" s="8" t="str">
        <f t="shared" si="73"/>
        <v/>
      </c>
      <c r="R245" s="8" t="str">
        <f t="shared" si="74"/>
        <v/>
      </c>
      <c r="S245" s="3"/>
      <c r="T245" s="3"/>
      <c r="U245" s="3"/>
      <c r="V245" s="3" t="str">
        <f t="shared" si="75"/>
        <v/>
      </c>
      <c r="W245" s="3" t="str">
        <f t="shared" si="76"/>
        <v/>
      </c>
      <c r="X245" t="str">
        <f t="shared" si="77"/>
        <v/>
      </c>
      <c r="Y245" t="str">
        <f t="shared" si="78"/>
        <v/>
      </c>
      <c r="Z245" t="str">
        <f t="shared" si="79"/>
        <v/>
      </c>
      <c r="AA245" t="str">
        <f t="shared" si="80"/>
        <v/>
      </c>
      <c r="AB245" t="str">
        <f t="shared" si="81"/>
        <v/>
      </c>
      <c r="AC245" t="str">
        <f t="shared" si="82"/>
        <v/>
      </c>
      <c r="AD245" t="str">
        <f t="shared" si="83"/>
        <v/>
      </c>
      <c r="AE245" t="str">
        <f t="shared" si="84"/>
        <v/>
      </c>
      <c r="AF245" t="str">
        <f t="shared" si="85"/>
        <v/>
      </c>
      <c r="AG245" t="str">
        <f t="shared" si="86"/>
        <v/>
      </c>
      <c r="AH245" t="str">
        <f t="shared" si="87"/>
        <v/>
      </c>
      <c r="AI245" t="str">
        <f>IF($I245="teilgenommen",MIN(J245,ROUNDDOWN(Dateneingabe_2!$D$7,0)),"")</f>
        <v/>
      </c>
      <c r="AJ245" t="str">
        <f t="shared" si="88"/>
        <v/>
      </c>
    </row>
    <row r="246" spans="1:36" hidden="1" x14ac:dyDescent="0.2">
      <c r="A246" s="237">
        <v>242</v>
      </c>
      <c r="B246" s="230"/>
      <c r="C246" s="230"/>
      <c r="D246" s="230"/>
      <c r="E246" s="233"/>
      <c r="F246" s="230" t="str">
        <f>IF(E246="","",VLOOKUP(E246,PLZ!$A$2:$B$2550,2,FALSE))</f>
        <v/>
      </c>
      <c r="G246" s="238"/>
      <c r="H246" s="294" t="str">
        <f>IF(G246="","",DATEDIF(G246,Dateneingabe_2!$D$4,"y"))</f>
        <v/>
      </c>
      <c r="I246" s="230" t="str">
        <f t="shared" si="89"/>
        <v/>
      </c>
      <c r="J246" s="231"/>
      <c r="K246" s="245"/>
      <c r="L246" s="245" t="str">
        <f t="shared" si="68"/>
        <v xml:space="preserve"> </v>
      </c>
      <c r="M246" s="3" t="str">
        <f t="shared" si="69"/>
        <v/>
      </c>
      <c r="N246" s="8" t="str">
        <f t="shared" si="70"/>
        <v/>
      </c>
      <c r="O246" s="8" t="str">
        <f t="shared" si="71"/>
        <v/>
      </c>
      <c r="P246" s="8" t="str">
        <f t="shared" si="72"/>
        <v/>
      </c>
      <c r="Q246" s="8" t="str">
        <f t="shared" si="73"/>
        <v/>
      </c>
      <c r="R246" s="8" t="str">
        <f t="shared" si="74"/>
        <v/>
      </c>
      <c r="S246" s="3"/>
      <c r="T246" s="3"/>
      <c r="U246" s="3"/>
      <c r="V246" s="3" t="str">
        <f t="shared" si="75"/>
        <v/>
      </c>
      <c r="W246" s="3" t="str">
        <f t="shared" si="76"/>
        <v/>
      </c>
      <c r="X246" t="str">
        <f t="shared" si="77"/>
        <v/>
      </c>
      <c r="Y246" t="str">
        <f t="shared" si="78"/>
        <v/>
      </c>
      <c r="Z246" t="str">
        <f t="shared" si="79"/>
        <v/>
      </c>
      <c r="AA246" t="str">
        <f t="shared" si="80"/>
        <v/>
      </c>
      <c r="AB246" t="str">
        <f t="shared" si="81"/>
        <v/>
      </c>
      <c r="AC246" t="str">
        <f t="shared" si="82"/>
        <v/>
      </c>
      <c r="AD246" t="str">
        <f t="shared" si="83"/>
        <v/>
      </c>
      <c r="AE246" t="str">
        <f t="shared" si="84"/>
        <v/>
      </c>
      <c r="AF246" t="str">
        <f t="shared" si="85"/>
        <v/>
      </c>
      <c r="AG246" t="str">
        <f t="shared" si="86"/>
        <v/>
      </c>
      <c r="AH246" t="str">
        <f t="shared" si="87"/>
        <v/>
      </c>
      <c r="AI246" t="str">
        <f>IF($I246="teilgenommen",MIN(J246,ROUNDDOWN(Dateneingabe_2!$D$7,0)),"")</f>
        <v/>
      </c>
      <c r="AJ246" t="str">
        <f t="shared" si="88"/>
        <v/>
      </c>
    </row>
    <row r="247" spans="1:36" hidden="1" x14ac:dyDescent="0.2">
      <c r="A247" s="237">
        <v>243</v>
      </c>
      <c r="B247" s="230"/>
      <c r="C247" s="230"/>
      <c r="D247" s="230"/>
      <c r="E247" s="233"/>
      <c r="F247" s="230" t="str">
        <f>IF(E247="","",VLOOKUP(E247,PLZ!$A$2:$B$2550,2,FALSE))</f>
        <v/>
      </c>
      <c r="G247" s="238"/>
      <c r="H247" s="294" t="str">
        <f>IF(G247="","",DATEDIF(G247,Dateneingabe_2!$D$4,"y"))</f>
        <v/>
      </c>
      <c r="I247" s="230" t="str">
        <f t="shared" si="89"/>
        <v/>
      </c>
      <c r="J247" s="231"/>
      <c r="K247" s="245"/>
      <c r="L247" s="245" t="str">
        <f t="shared" si="68"/>
        <v xml:space="preserve"> </v>
      </c>
      <c r="M247" s="3" t="str">
        <f t="shared" si="69"/>
        <v/>
      </c>
      <c r="N247" s="8" t="str">
        <f t="shared" si="70"/>
        <v/>
      </c>
      <c r="O247" s="8" t="str">
        <f t="shared" si="71"/>
        <v/>
      </c>
      <c r="P247" s="8" t="str">
        <f t="shared" si="72"/>
        <v/>
      </c>
      <c r="Q247" s="8" t="str">
        <f t="shared" si="73"/>
        <v/>
      </c>
      <c r="R247" s="8" t="str">
        <f t="shared" si="74"/>
        <v/>
      </c>
      <c r="S247" s="3"/>
      <c r="T247" s="3"/>
      <c r="U247" s="3"/>
      <c r="V247" s="3" t="str">
        <f t="shared" si="75"/>
        <v/>
      </c>
      <c r="W247" s="3" t="str">
        <f t="shared" si="76"/>
        <v/>
      </c>
      <c r="X247" t="str">
        <f t="shared" si="77"/>
        <v/>
      </c>
      <c r="Y247" t="str">
        <f t="shared" si="78"/>
        <v/>
      </c>
      <c r="Z247" t="str">
        <f t="shared" si="79"/>
        <v/>
      </c>
      <c r="AA247" t="str">
        <f t="shared" si="80"/>
        <v/>
      </c>
      <c r="AB247" t="str">
        <f t="shared" si="81"/>
        <v/>
      </c>
      <c r="AC247" t="str">
        <f t="shared" si="82"/>
        <v/>
      </c>
      <c r="AD247" t="str">
        <f t="shared" si="83"/>
        <v/>
      </c>
      <c r="AE247" t="str">
        <f t="shared" si="84"/>
        <v/>
      </c>
      <c r="AF247" t="str">
        <f t="shared" si="85"/>
        <v/>
      </c>
      <c r="AG247" t="str">
        <f t="shared" si="86"/>
        <v/>
      </c>
      <c r="AH247" t="str">
        <f t="shared" si="87"/>
        <v/>
      </c>
      <c r="AI247" t="str">
        <f>IF($I247="teilgenommen",MIN(J247,ROUNDDOWN(Dateneingabe_2!$D$7,0)),"")</f>
        <v/>
      </c>
      <c r="AJ247" t="str">
        <f t="shared" si="88"/>
        <v/>
      </c>
    </row>
    <row r="248" spans="1:36" hidden="1" x14ac:dyDescent="0.2">
      <c r="A248" s="237">
        <v>244</v>
      </c>
      <c r="B248" s="230"/>
      <c r="C248" s="230"/>
      <c r="D248" s="230"/>
      <c r="E248" s="233"/>
      <c r="F248" s="230" t="str">
        <f>IF(E248="","",VLOOKUP(E248,PLZ!$A$2:$B$2550,2,FALSE))</f>
        <v/>
      </c>
      <c r="G248" s="238"/>
      <c r="H248" s="294" t="str">
        <f>IF(G248="","",DATEDIF(G248,Dateneingabe_2!$D$4,"y"))</f>
        <v/>
      </c>
      <c r="I248" s="230" t="str">
        <f t="shared" si="89"/>
        <v/>
      </c>
      <c r="J248" s="231"/>
      <c r="K248" s="245"/>
      <c r="L248" s="245" t="str">
        <f t="shared" si="68"/>
        <v xml:space="preserve"> </v>
      </c>
      <c r="M248" s="3" t="str">
        <f t="shared" si="69"/>
        <v/>
      </c>
      <c r="N248" s="8" t="str">
        <f t="shared" si="70"/>
        <v/>
      </c>
      <c r="O248" s="8" t="str">
        <f t="shared" si="71"/>
        <v/>
      </c>
      <c r="P248" s="8" t="str">
        <f t="shared" si="72"/>
        <v/>
      </c>
      <c r="Q248" s="8" t="str">
        <f t="shared" si="73"/>
        <v/>
      </c>
      <c r="R248" s="8" t="str">
        <f t="shared" si="74"/>
        <v/>
      </c>
      <c r="S248" s="3"/>
      <c r="T248" s="3"/>
      <c r="U248" s="3"/>
      <c r="V248" s="3" t="str">
        <f t="shared" si="75"/>
        <v/>
      </c>
      <c r="W248" s="3" t="str">
        <f t="shared" si="76"/>
        <v/>
      </c>
      <c r="X248" t="str">
        <f t="shared" si="77"/>
        <v/>
      </c>
      <c r="Y248" t="str">
        <f t="shared" si="78"/>
        <v/>
      </c>
      <c r="Z248" t="str">
        <f t="shared" si="79"/>
        <v/>
      </c>
      <c r="AA248" t="str">
        <f t="shared" si="80"/>
        <v/>
      </c>
      <c r="AB248" t="str">
        <f t="shared" si="81"/>
        <v/>
      </c>
      <c r="AC248" t="str">
        <f t="shared" si="82"/>
        <v/>
      </c>
      <c r="AD248" t="str">
        <f t="shared" si="83"/>
        <v/>
      </c>
      <c r="AE248" t="str">
        <f t="shared" si="84"/>
        <v/>
      </c>
      <c r="AF248" t="str">
        <f t="shared" si="85"/>
        <v/>
      </c>
      <c r="AG248" t="str">
        <f t="shared" si="86"/>
        <v/>
      </c>
      <c r="AH248" t="str">
        <f t="shared" si="87"/>
        <v/>
      </c>
      <c r="AI248" t="str">
        <f>IF($I248="teilgenommen",MIN(J248,ROUNDDOWN(Dateneingabe_2!$D$7,0)),"")</f>
        <v/>
      </c>
      <c r="AJ248" t="str">
        <f t="shared" si="88"/>
        <v/>
      </c>
    </row>
    <row r="249" spans="1:36" hidden="1" x14ac:dyDescent="0.2">
      <c r="A249" s="237">
        <v>245</v>
      </c>
      <c r="B249" s="230"/>
      <c r="C249" s="230"/>
      <c r="D249" s="230"/>
      <c r="E249" s="233"/>
      <c r="F249" s="230" t="str">
        <f>IF(E249="","",VLOOKUP(E249,PLZ!$A$2:$B$2550,2,FALSE))</f>
        <v/>
      </c>
      <c r="G249" s="238"/>
      <c r="H249" s="294" t="str">
        <f>IF(G249="","",DATEDIF(G249,Dateneingabe_2!$D$4,"y"))</f>
        <v/>
      </c>
      <c r="I249" s="230" t="str">
        <f t="shared" si="89"/>
        <v/>
      </c>
      <c r="J249" s="231"/>
      <c r="K249" s="245"/>
      <c r="L249" s="245" t="str">
        <f t="shared" si="68"/>
        <v xml:space="preserve"> </v>
      </c>
      <c r="M249" s="3" t="str">
        <f t="shared" si="69"/>
        <v/>
      </c>
      <c r="N249" s="8" t="str">
        <f t="shared" si="70"/>
        <v/>
      </c>
      <c r="O249" s="8" t="str">
        <f t="shared" si="71"/>
        <v/>
      </c>
      <c r="P249" s="8" t="str">
        <f t="shared" si="72"/>
        <v/>
      </c>
      <c r="Q249" s="8" t="str">
        <f t="shared" si="73"/>
        <v/>
      </c>
      <c r="R249" s="8" t="str">
        <f t="shared" si="74"/>
        <v/>
      </c>
      <c r="S249" s="3"/>
      <c r="T249" s="3"/>
      <c r="U249" s="3"/>
      <c r="V249" s="3" t="str">
        <f t="shared" si="75"/>
        <v/>
      </c>
      <c r="W249" s="3" t="str">
        <f t="shared" si="76"/>
        <v/>
      </c>
      <c r="X249" t="str">
        <f t="shared" si="77"/>
        <v/>
      </c>
      <c r="Y249" t="str">
        <f t="shared" si="78"/>
        <v/>
      </c>
      <c r="Z249" t="str">
        <f t="shared" si="79"/>
        <v/>
      </c>
      <c r="AA249" t="str">
        <f t="shared" si="80"/>
        <v/>
      </c>
      <c r="AB249" t="str">
        <f t="shared" si="81"/>
        <v/>
      </c>
      <c r="AC249" t="str">
        <f t="shared" si="82"/>
        <v/>
      </c>
      <c r="AD249" t="str">
        <f t="shared" si="83"/>
        <v/>
      </c>
      <c r="AE249" t="str">
        <f t="shared" si="84"/>
        <v/>
      </c>
      <c r="AF249" t="str">
        <f t="shared" si="85"/>
        <v/>
      </c>
      <c r="AG249" t="str">
        <f t="shared" si="86"/>
        <v/>
      </c>
      <c r="AH249" t="str">
        <f t="shared" si="87"/>
        <v/>
      </c>
      <c r="AI249" t="str">
        <f>IF($I249="teilgenommen",MIN(J249,ROUNDDOWN(Dateneingabe_2!$D$7,0)),"")</f>
        <v/>
      </c>
      <c r="AJ249" t="str">
        <f t="shared" si="88"/>
        <v/>
      </c>
    </row>
    <row r="250" spans="1:36" hidden="1" x14ac:dyDescent="0.2">
      <c r="A250" s="237">
        <v>246</v>
      </c>
      <c r="B250" s="230"/>
      <c r="C250" s="230"/>
      <c r="D250" s="230"/>
      <c r="E250" s="233"/>
      <c r="F250" s="230" t="str">
        <f>IF(E250="","",VLOOKUP(E250,PLZ!$A$2:$B$2550,2,FALSE))</f>
        <v/>
      </c>
      <c r="G250" s="238"/>
      <c r="H250" s="294" t="str">
        <f>IF(G250="","",DATEDIF(G250,Dateneingabe_2!$D$4,"y"))</f>
        <v/>
      </c>
      <c r="I250" s="230" t="str">
        <f t="shared" si="89"/>
        <v/>
      </c>
      <c r="J250" s="231"/>
      <c r="K250" s="245"/>
      <c r="L250" s="245" t="str">
        <f t="shared" si="68"/>
        <v xml:space="preserve"> </v>
      </c>
      <c r="M250" s="3" t="str">
        <f t="shared" si="69"/>
        <v/>
      </c>
      <c r="N250" s="8" t="str">
        <f t="shared" si="70"/>
        <v/>
      </c>
      <c r="O250" s="8" t="str">
        <f t="shared" si="71"/>
        <v/>
      </c>
      <c r="P250" s="8" t="str">
        <f t="shared" si="72"/>
        <v/>
      </c>
      <c r="Q250" s="8" t="str">
        <f t="shared" si="73"/>
        <v/>
      </c>
      <c r="R250" s="8" t="str">
        <f t="shared" si="74"/>
        <v/>
      </c>
      <c r="S250" s="3"/>
      <c r="T250" s="3"/>
      <c r="U250" s="3"/>
      <c r="V250" s="3" t="str">
        <f t="shared" si="75"/>
        <v/>
      </c>
      <c r="W250" s="3" t="str">
        <f t="shared" si="76"/>
        <v/>
      </c>
      <c r="X250" t="str">
        <f t="shared" si="77"/>
        <v/>
      </c>
      <c r="Y250" t="str">
        <f t="shared" si="78"/>
        <v/>
      </c>
      <c r="Z250" t="str">
        <f t="shared" si="79"/>
        <v/>
      </c>
      <c r="AA250" t="str">
        <f t="shared" si="80"/>
        <v/>
      </c>
      <c r="AB250" t="str">
        <f t="shared" si="81"/>
        <v/>
      </c>
      <c r="AC250" t="str">
        <f t="shared" si="82"/>
        <v/>
      </c>
      <c r="AD250" t="str">
        <f t="shared" si="83"/>
        <v/>
      </c>
      <c r="AE250" t="str">
        <f t="shared" si="84"/>
        <v/>
      </c>
      <c r="AF250" t="str">
        <f t="shared" si="85"/>
        <v/>
      </c>
      <c r="AG250" t="str">
        <f t="shared" si="86"/>
        <v/>
      </c>
      <c r="AH250" t="str">
        <f t="shared" si="87"/>
        <v/>
      </c>
      <c r="AI250" t="str">
        <f>IF($I250="teilgenommen",MIN(J250,ROUNDDOWN(Dateneingabe_2!$D$7,0)),"")</f>
        <v/>
      </c>
      <c r="AJ250" t="str">
        <f t="shared" si="88"/>
        <v/>
      </c>
    </row>
    <row r="251" spans="1:36" hidden="1" x14ac:dyDescent="0.2">
      <c r="A251" s="237">
        <v>247</v>
      </c>
      <c r="B251" s="230"/>
      <c r="C251" s="230"/>
      <c r="D251" s="230"/>
      <c r="E251" s="233"/>
      <c r="F251" s="230" t="str">
        <f>IF(E251="","",VLOOKUP(E251,PLZ!$A$2:$B$2550,2,FALSE))</f>
        <v/>
      </c>
      <c r="G251" s="238"/>
      <c r="H251" s="294" t="str">
        <f>IF(G251="","",DATEDIF(G251,Dateneingabe_2!$D$4,"y"))</f>
        <v/>
      </c>
      <c r="I251" s="230" t="str">
        <f t="shared" si="89"/>
        <v/>
      </c>
      <c r="J251" s="231"/>
      <c r="K251" s="245"/>
      <c r="L251" s="245" t="str">
        <f t="shared" si="68"/>
        <v xml:space="preserve"> </v>
      </c>
      <c r="M251" s="3" t="str">
        <f t="shared" si="69"/>
        <v/>
      </c>
      <c r="N251" s="8" t="str">
        <f t="shared" si="70"/>
        <v/>
      </c>
      <c r="O251" s="8" t="str">
        <f t="shared" si="71"/>
        <v/>
      </c>
      <c r="P251" s="8" t="str">
        <f t="shared" si="72"/>
        <v/>
      </c>
      <c r="Q251" s="8" t="str">
        <f t="shared" si="73"/>
        <v/>
      </c>
      <c r="R251" s="8" t="str">
        <f t="shared" si="74"/>
        <v/>
      </c>
      <c r="S251" s="3"/>
      <c r="T251" s="3"/>
      <c r="U251" s="3"/>
      <c r="V251" s="3" t="str">
        <f t="shared" si="75"/>
        <v/>
      </c>
      <c r="W251" s="3" t="str">
        <f t="shared" si="76"/>
        <v/>
      </c>
      <c r="X251" t="str">
        <f t="shared" si="77"/>
        <v/>
      </c>
      <c r="Y251" t="str">
        <f t="shared" si="78"/>
        <v/>
      </c>
      <c r="Z251" t="str">
        <f t="shared" si="79"/>
        <v/>
      </c>
      <c r="AA251" t="str">
        <f t="shared" si="80"/>
        <v/>
      </c>
      <c r="AB251" t="str">
        <f t="shared" si="81"/>
        <v/>
      </c>
      <c r="AC251" t="str">
        <f t="shared" si="82"/>
        <v/>
      </c>
      <c r="AD251" t="str">
        <f t="shared" si="83"/>
        <v/>
      </c>
      <c r="AE251" t="str">
        <f t="shared" si="84"/>
        <v/>
      </c>
      <c r="AF251" t="str">
        <f t="shared" si="85"/>
        <v/>
      </c>
      <c r="AG251" t="str">
        <f t="shared" si="86"/>
        <v/>
      </c>
      <c r="AH251" t="str">
        <f t="shared" si="87"/>
        <v/>
      </c>
      <c r="AI251" t="str">
        <f>IF($I251="teilgenommen",MIN(J251,ROUNDDOWN(Dateneingabe_2!$D$7,0)),"")</f>
        <v/>
      </c>
      <c r="AJ251" t="str">
        <f t="shared" si="88"/>
        <v/>
      </c>
    </row>
    <row r="252" spans="1:36" hidden="1" x14ac:dyDescent="0.2">
      <c r="A252" s="237">
        <v>248</v>
      </c>
      <c r="B252" s="230"/>
      <c r="C252" s="230"/>
      <c r="D252" s="230"/>
      <c r="E252" s="233"/>
      <c r="F252" s="230" t="str">
        <f>IF(E252="","",VLOOKUP(E252,PLZ!$A$2:$B$2550,2,FALSE))</f>
        <v/>
      </c>
      <c r="G252" s="238"/>
      <c r="H252" s="294" t="str">
        <f>IF(G252="","",DATEDIF(G252,Dateneingabe_2!$D$4,"y"))</f>
        <v/>
      </c>
      <c r="I252" s="230" t="str">
        <f t="shared" si="89"/>
        <v/>
      </c>
      <c r="J252" s="231"/>
      <c r="K252" s="245"/>
      <c r="L252" s="245" t="str">
        <f t="shared" si="68"/>
        <v xml:space="preserve"> </v>
      </c>
      <c r="M252" s="3" t="str">
        <f t="shared" si="69"/>
        <v/>
      </c>
      <c r="N252" s="8" t="str">
        <f t="shared" si="70"/>
        <v/>
      </c>
      <c r="O252" s="8" t="str">
        <f t="shared" si="71"/>
        <v/>
      </c>
      <c r="P252" s="8" t="str">
        <f t="shared" si="72"/>
        <v/>
      </c>
      <c r="Q252" s="8" t="str">
        <f t="shared" si="73"/>
        <v/>
      </c>
      <c r="R252" s="8" t="str">
        <f t="shared" si="74"/>
        <v/>
      </c>
      <c r="S252" s="3"/>
      <c r="T252" s="3"/>
      <c r="U252" s="3"/>
      <c r="V252" s="3" t="str">
        <f t="shared" si="75"/>
        <v/>
      </c>
      <c r="W252" s="3" t="str">
        <f t="shared" si="76"/>
        <v/>
      </c>
      <c r="X252" t="str">
        <f t="shared" si="77"/>
        <v/>
      </c>
      <c r="Y252" t="str">
        <f t="shared" si="78"/>
        <v/>
      </c>
      <c r="Z252" t="str">
        <f t="shared" si="79"/>
        <v/>
      </c>
      <c r="AA252" t="str">
        <f t="shared" si="80"/>
        <v/>
      </c>
      <c r="AB252" t="str">
        <f t="shared" si="81"/>
        <v/>
      </c>
      <c r="AC252" t="str">
        <f t="shared" si="82"/>
        <v/>
      </c>
      <c r="AD252" t="str">
        <f t="shared" si="83"/>
        <v/>
      </c>
      <c r="AE252" t="str">
        <f t="shared" si="84"/>
        <v/>
      </c>
      <c r="AF252" t="str">
        <f t="shared" si="85"/>
        <v/>
      </c>
      <c r="AG252" t="str">
        <f t="shared" si="86"/>
        <v/>
      </c>
      <c r="AH252" t="str">
        <f t="shared" si="87"/>
        <v/>
      </c>
      <c r="AI252" t="str">
        <f>IF($I252="teilgenommen",MIN(J252,ROUNDDOWN(Dateneingabe_2!$D$7,0)),"")</f>
        <v/>
      </c>
      <c r="AJ252" t="str">
        <f t="shared" si="88"/>
        <v/>
      </c>
    </row>
    <row r="253" spans="1:36" hidden="1" x14ac:dyDescent="0.2">
      <c r="A253" s="237">
        <v>249</v>
      </c>
      <c r="B253" s="230"/>
      <c r="C253" s="230"/>
      <c r="D253" s="230"/>
      <c r="E253" s="233"/>
      <c r="F253" s="230" t="str">
        <f>IF(E253="","",VLOOKUP(E253,PLZ!$A$2:$B$2550,2,FALSE))</f>
        <v/>
      </c>
      <c r="G253" s="238"/>
      <c r="H253" s="294" t="str">
        <f>IF(G253="","",DATEDIF(G253,Dateneingabe_2!$D$4,"y"))</f>
        <v/>
      </c>
      <c r="I253" s="230" t="str">
        <f t="shared" si="89"/>
        <v/>
      </c>
      <c r="J253" s="231"/>
      <c r="K253" s="245"/>
      <c r="L253" s="245" t="str">
        <f t="shared" si="68"/>
        <v xml:space="preserve"> </v>
      </c>
      <c r="M253" s="3" t="str">
        <f t="shared" si="69"/>
        <v/>
      </c>
      <c r="N253" s="8" t="str">
        <f t="shared" si="70"/>
        <v/>
      </c>
      <c r="O253" s="8" t="str">
        <f t="shared" si="71"/>
        <v/>
      </c>
      <c r="P253" s="8" t="str">
        <f t="shared" si="72"/>
        <v/>
      </c>
      <c r="Q253" s="8" t="str">
        <f t="shared" si="73"/>
        <v/>
      </c>
      <c r="R253" s="8" t="str">
        <f t="shared" si="74"/>
        <v/>
      </c>
      <c r="S253" s="3"/>
      <c r="T253" s="3"/>
      <c r="U253" s="3"/>
      <c r="V253" s="3" t="str">
        <f t="shared" si="75"/>
        <v/>
      </c>
      <c r="W253" s="3" t="str">
        <f t="shared" si="76"/>
        <v/>
      </c>
      <c r="X253" t="str">
        <f t="shared" si="77"/>
        <v/>
      </c>
      <c r="Y253" t="str">
        <f t="shared" si="78"/>
        <v/>
      </c>
      <c r="Z253" t="str">
        <f t="shared" si="79"/>
        <v/>
      </c>
      <c r="AA253" t="str">
        <f t="shared" si="80"/>
        <v/>
      </c>
      <c r="AB253" t="str">
        <f t="shared" si="81"/>
        <v/>
      </c>
      <c r="AC253" t="str">
        <f t="shared" si="82"/>
        <v/>
      </c>
      <c r="AD253" t="str">
        <f t="shared" si="83"/>
        <v/>
      </c>
      <c r="AE253" t="str">
        <f t="shared" si="84"/>
        <v/>
      </c>
      <c r="AF253" t="str">
        <f t="shared" si="85"/>
        <v/>
      </c>
      <c r="AG253" t="str">
        <f t="shared" si="86"/>
        <v/>
      </c>
      <c r="AH253" t="str">
        <f t="shared" si="87"/>
        <v/>
      </c>
      <c r="AI253" t="str">
        <f>IF($I253="teilgenommen",MIN(J253,ROUNDDOWN(Dateneingabe_2!$D$7,0)),"")</f>
        <v/>
      </c>
      <c r="AJ253" t="str">
        <f t="shared" si="88"/>
        <v/>
      </c>
    </row>
    <row r="254" spans="1:36" hidden="1" x14ac:dyDescent="0.2">
      <c r="A254" s="239">
        <v>250</v>
      </c>
      <c r="B254" s="240"/>
      <c r="C254" s="240"/>
      <c r="D254" s="240"/>
      <c r="E254" s="244"/>
      <c r="F254" s="240" t="str">
        <f>IF(E254="","",VLOOKUP(E254,PLZ!$A$2:$B$2550,2,FALSE))</f>
        <v/>
      </c>
      <c r="G254" s="241"/>
      <c r="H254" s="117" t="str">
        <f>IF(G254="","",DATEDIF(G254,Dateneingabe_2!$D$4,"y"))</f>
        <v/>
      </c>
      <c r="I254" s="240" t="str">
        <f t="shared" si="89"/>
        <v/>
      </c>
      <c r="J254" s="242"/>
      <c r="K254" s="245"/>
      <c r="L254" s="245" t="str">
        <f t="shared" si="68"/>
        <v xml:space="preserve"> </v>
      </c>
      <c r="M254" s="3" t="str">
        <f t="shared" si="69"/>
        <v/>
      </c>
      <c r="N254" s="8" t="str">
        <f t="shared" si="70"/>
        <v/>
      </c>
      <c r="O254" s="8" t="str">
        <f t="shared" si="71"/>
        <v/>
      </c>
      <c r="P254" s="8" t="str">
        <f t="shared" si="72"/>
        <v/>
      </c>
      <c r="Q254" s="8" t="str">
        <f t="shared" si="73"/>
        <v/>
      </c>
      <c r="R254" s="8" t="str">
        <f t="shared" si="74"/>
        <v/>
      </c>
      <c r="S254" s="3"/>
      <c r="T254" s="3"/>
      <c r="U254" s="3"/>
      <c r="V254" s="3" t="str">
        <f t="shared" si="75"/>
        <v/>
      </c>
      <c r="W254" s="3" t="str">
        <f t="shared" si="76"/>
        <v/>
      </c>
      <c r="X254" t="str">
        <f t="shared" si="77"/>
        <v/>
      </c>
      <c r="Y254" t="str">
        <f t="shared" si="78"/>
        <v/>
      </c>
      <c r="Z254" t="str">
        <f t="shared" si="79"/>
        <v/>
      </c>
      <c r="AA254" t="str">
        <f t="shared" si="80"/>
        <v/>
      </c>
      <c r="AB254" t="str">
        <f t="shared" si="81"/>
        <v/>
      </c>
      <c r="AC254" t="str">
        <f t="shared" si="82"/>
        <v/>
      </c>
      <c r="AD254" t="str">
        <f t="shared" si="83"/>
        <v/>
      </c>
      <c r="AE254" t="str">
        <f t="shared" si="84"/>
        <v/>
      </c>
      <c r="AF254" t="str">
        <f t="shared" si="85"/>
        <v/>
      </c>
      <c r="AG254" t="str">
        <f t="shared" si="86"/>
        <v/>
      </c>
      <c r="AH254" t="str">
        <f t="shared" si="87"/>
        <v/>
      </c>
      <c r="AI254" t="str">
        <f>IF($I254="teilgenommen",MIN(J254,ROUNDDOWN(Dateneingabe_2!$D$7,0)),"")</f>
        <v/>
      </c>
      <c r="AJ254" t="str">
        <f t="shared" si="88"/>
        <v/>
      </c>
    </row>
  </sheetData>
  <sheetProtection algorithmName="SHA-512" hashValue="bprrBiixKs5hO6/1PXfTIXxxvA+idMP97DmLgs6K9fyIq1RtHQUp9bGaoyHwE22b+t498pHmMlO14l+BvHGyHA==" saltValue="t5l+AVe/yemudWJobFYFvg==" spinCount="100000" sheet="1" objects="1" scenarios="1"/>
  <conditionalFormatting sqref="B5:K64 H6:H254">
    <cfRule type="expression" dxfId="33" priority="9">
      <formula>$I5="nicht gekommen"</formula>
    </cfRule>
    <cfRule type="expression" dxfId="32" priority="10">
      <formula>$I5="abgesagt"</formula>
    </cfRule>
  </conditionalFormatting>
  <pageMargins left="0.7" right="0.7" top="0.78740157499999996" bottom="0.78740157499999996" header="0.3" footer="0.3"/>
  <pageSetup paperSize="9" scale="69" fitToHeight="0" orientation="portrait" horizontalDpi="200" verticalDpi="200" r:id="rId1"/>
  <extLst>
    <ext xmlns:x14="http://schemas.microsoft.com/office/spreadsheetml/2009/9/main" uri="{CCE6A557-97BC-4b89-ADB6-D9C93CAAB3DF}">
      <x14:dataValidations xmlns:xm="http://schemas.microsoft.com/office/excel/2006/main" count="2">
        <x14:dataValidation type="list" allowBlank="1" showInputMessage="1" showErrorMessage="1" xr:uid="{859AB7E1-BB98-413E-B710-32C95CF36D1E}">
          <x14:formula1>
            <xm:f>Grunddaten!$E$1:$E$4</xm:f>
          </x14:formula1>
          <xm:sqref>B5:B254</xm:sqref>
        </x14:dataValidation>
        <x14:dataValidation type="list" allowBlank="1" showInputMessage="1" showErrorMessage="1" xr:uid="{B92EB935-9510-41F3-85EB-D1FDED5EB394}">
          <x14:formula1>
            <xm:f>Tabelle2!$E$43:$E$46</xm:f>
          </x14:formula1>
          <xm:sqref>I5:I64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5">
    <tabColor rgb="FF00B0F0"/>
  </sheetPr>
  <dimension ref="A1:N91"/>
  <sheetViews>
    <sheetView workbookViewId="0">
      <selection activeCell="C19" sqref="C19:G19"/>
    </sheetView>
  </sheetViews>
  <sheetFormatPr baseColWidth="10" defaultColWidth="0" defaultRowHeight="15" customHeight="1" zeroHeight="1" x14ac:dyDescent="0.3"/>
  <cols>
    <col min="1" max="1" width="4.90625" style="40" customWidth="1"/>
    <col min="2" max="2" width="15" style="40" customWidth="1"/>
    <col min="3" max="5" width="10" style="40" customWidth="1"/>
    <col min="6" max="6" width="11.26953125" style="40" customWidth="1"/>
    <col min="7" max="7" width="17.08984375" style="40" customWidth="1"/>
    <col min="8" max="8" width="78.36328125" style="40" hidden="1" customWidth="1"/>
    <col min="9" max="14" width="0" style="40" hidden="1" customWidth="1"/>
    <col min="15" max="16384" width="10" style="40" hidden="1"/>
  </cols>
  <sheetData>
    <row r="1" spans="1:8" ht="14.4" x14ac:dyDescent="0.3">
      <c r="A1" s="353" t="s">
        <v>2539</v>
      </c>
      <c r="B1" s="354"/>
      <c r="C1" s="354"/>
      <c r="D1" s="354"/>
      <c r="E1" s="354"/>
      <c r="F1" s="354"/>
      <c r="G1" s="354"/>
      <c r="H1" s="42" t="str">
        <f t="shared" ref="H1:H41" si="0">A1</f>
        <v>Weiterleitungsvertrag</v>
      </c>
    </row>
    <row r="2" spans="1:8" ht="14.4" x14ac:dyDescent="0.3">
      <c r="A2" s="43"/>
      <c r="B2" s="44"/>
      <c r="C2" s="44"/>
      <c r="D2" s="44"/>
      <c r="E2" s="44"/>
      <c r="F2" s="44"/>
      <c r="G2" s="44"/>
      <c r="H2" s="42">
        <f t="shared" si="0"/>
        <v>0</v>
      </c>
    </row>
    <row r="3" spans="1:8" ht="14.4" x14ac:dyDescent="0.3">
      <c r="A3" s="353" t="s">
        <v>2540</v>
      </c>
      <c r="B3" s="354"/>
      <c r="C3" s="354"/>
      <c r="D3" s="354"/>
      <c r="E3" s="354"/>
      <c r="F3" s="354"/>
      <c r="G3" s="354"/>
      <c r="H3" s="42" t="str">
        <f t="shared" si="0"/>
        <v>Vereinbarung</v>
      </c>
    </row>
    <row r="4" spans="1:8" ht="14.4" x14ac:dyDescent="0.3">
      <c r="A4" s="353" t="s">
        <v>2834</v>
      </c>
      <c r="B4" s="354"/>
      <c r="C4" s="354"/>
      <c r="D4" s="354"/>
      <c r="E4" s="354"/>
      <c r="F4" s="354"/>
      <c r="G4" s="354"/>
      <c r="H4" s="42" t="str">
        <f t="shared" si="0"/>
        <v xml:space="preserve">über die Weitergabe von Fördermitteln </v>
      </c>
    </row>
    <row r="5" spans="1:8" ht="14.4" x14ac:dyDescent="0.3">
      <c r="A5" s="353" t="s">
        <v>2835</v>
      </c>
      <c r="B5" s="354"/>
      <c r="C5" s="354"/>
      <c r="D5" s="354"/>
      <c r="E5" s="354"/>
      <c r="F5" s="354"/>
      <c r="G5" s="354"/>
      <c r="H5" s="42" t="str">
        <f t="shared" si="0"/>
        <v>zur Förderung von Jugendbildungsmaßnahmen</v>
      </c>
    </row>
    <row r="6" spans="1:8" ht="14.4" x14ac:dyDescent="0.3">
      <c r="A6" s="26"/>
      <c r="B6" s="39"/>
      <c r="C6" s="39"/>
      <c r="D6" s="39"/>
      <c r="E6" s="39"/>
      <c r="F6" s="39"/>
      <c r="G6" s="39"/>
      <c r="H6" s="42">
        <f t="shared" si="0"/>
        <v>0</v>
      </c>
    </row>
    <row r="7" spans="1:8" ht="18" customHeight="1" x14ac:dyDescent="0.3">
      <c r="A7" s="26" t="s">
        <v>2541</v>
      </c>
      <c r="B7" s="39"/>
      <c r="C7" s="355" t="str">
        <f>IF(Unterschriftenliste!G4="","",Unterschriftenliste!G4)</f>
        <v/>
      </c>
      <c r="D7" s="355"/>
      <c r="E7" s="355"/>
      <c r="F7" s="355"/>
      <c r="G7" s="356"/>
      <c r="H7" s="42" t="str">
        <f t="shared" si="0"/>
        <v>Titel der Maßnahme:</v>
      </c>
    </row>
    <row r="8" spans="1:8" ht="18" customHeight="1" x14ac:dyDescent="0.3">
      <c r="A8" s="26" t="s">
        <v>2542</v>
      </c>
      <c r="B8" s="39"/>
      <c r="C8" s="45" t="s">
        <v>2543</v>
      </c>
      <c r="D8" s="46" t="str">
        <f>IF(Unterschriftenliste!G6="","",Unterschriftenliste!G6)</f>
        <v/>
      </c>
      <c r="E8" s="45" t="s">
        <v>2544</v>
      </c>
      <c r="F8" s="46" t="str">
        <f>IF(Unterschriftenliste!G7="","",Unterschriftenliste!G7)</f>
        <v/>
      </c>
      <c r="G8" s="39"/>
      <c r="H8" s="42" t="str">
        <f t="shared" si="0"/>
        <v>Datum der Maßnahme:</v>
      </c>
    </row>
    <row r="9" spans="1:8" ht="18" customHeight="1" x14ac:dyDescent="0.3">
      <c r="A9" s="26" t="s">
        <v>2545</v>
      </c>
      <c r="B9" s="39"/>
      <c r="C9" s="356"/>
      <c r="D9" s="357"/>
      <c r="E9" s="39"/>
      <c r="F9" s="39"/>
      <c r="G9" s="39"/>
      <c r="H9" s="42" t="str">
        <f t="shared" si="0"/>
        <v>Antrag vom (Datum):</v>
      </c>
    </row>
    <row r="10" spans="1:8" ht="14.4" x14ac:dyDescent="0.3">
      <c r="A10" s="26"/>
      <c r="B10" s="39"/>
      <c r="C10" s="39"/>
      <c r="D10" s="39"/>
      <c r="E10" s="39"/>
      <c r="F10" s="39"/>
      <c r="G10" s="39"/>
      <c r="H10" s="42">
        <f t="shared" si="0"/>
        <v>0</v>
      </c>
    </row>
    <row r="11" spans="1:8" ht="14.4" x14ac:dyDescent="0.3">
      <c r="A11" s="32" t="s">
        <v>2546</v>
      </c>
      <c r="B11" s="39"/>
      <c r="C11" s="39"/>
      <c r="D11" s="39"/>
      <c r="E11" s="39"/>
      <c r="F11" s="39"/>
      <c r="G11" s="39"/>
      <c r="H11" s="42" t="str">
        <f t="shared" si="0"/>
        <v>1. Vertragspartner</v>
      </c>
    </row>
    <row r="12" spans="1:8" ht="14.4" x14ac:dyDescent="0.3">
      <c r="A12" s="26" t="s">
        <v>2547</v>
      </c>
      <c r="B12" s="39"/>
      <c r="C12" s="39"/>
      <c r="D12" s="39"/>
      <c r="E12" s="39"/>
      <c r="F12" s="39"/>
      <c r="G12" s="39"/>
      <c r="H12" s="42" t="str">
        <f t="shared" si="0"/>
        <v>Bayerische Sportjugend im BLSV (BSJ), Georg-Brauchle-Ring 93, 80992 München</v>
      </c>
    </row>
    <row r="13" spans="1:8" ht="14.4" x14ac:dyDescent="0.3">
      <c r="A13" s="104" t="s">
        <v>2785</v>
      </c>
      <c r="B13" s="39"/>
      <c r="C13" s="39"/>
      <c r="D13" s="39"/>
      <c r="E13" s="39"/>
      <c r="F13" s="39"/>
      <c r="G13" s="39"/>
      <c r="H13" s="42" t="str">
        <f t="shared" si="0"/>
        <v>vertreten durch …</v>
      </c>
    </row>
    <row r="14" spans="1:8" ht="14.4" x14ac:dyDescent="0.3">
      <c r="A14" s="26"/>
      <c r="B14" s="39"/>
      <c r="C14" s="39"/>
      <c r="D14" s="39"/>
      <c r="E14" s="39"/>
      <c r="F14" s="39"/>
      <c r="G14" s="39"/>
      <c r="H14" s="42">
        <f t="shared" si="0"/>
        <v>0</v>
      </c>
    </row>
    <row r="15" spans="1:8" ht="18" customHeight="1" x14ac:dyDescent="0.3">
      <c r="A15" s="26" t="s">
        <v>2548</v>
      </c>
      <c r="B15" s="39"/>
      <c r="C15" s="39"/>
      <c r="D15" s="39"/>
      <c r="E15" s="39"/>
      <c r="F15" s="39"/>
      <c r="G15" s="39"/>
      <c r="H15" s="42" t="str">
        <f t="shared" si="0"/>
        <v>und dem (Zuschussempfänger / Letztempfänger), Adresse:</v>
      </c>
    </row>
    <row r="16" spans="1:8" ht="18" customHeight="1" x14ac:dyDescent="0.3">
      <c r="A16" s="358" t="str">
        <f>IF(Unterschriftenliste!G3="","",Unterschriftenliste!G3)</f>
        <v/>
      </c>
      <c r="B16" s="359"/>
      <c r="C16" s="359"/>
      <c r="D16" s="359"/>
      <c r="E16" s="359"/>
      <c r="F16" s="359"/>
      <c r="G16" s="360"/>
      <c r="H16" s="42" t="str">
        <f t="shared" si="0"/>
        <v/>
      </c>
    </row>
    <row r="17" spans="1:8" ht="18" customHeight="1" x14ac:dyDescent="0.3">
      <c r="A17" s="27"/>
      <c r="B17" s="35" t="s">
        <v>2549</v>
      </c>
      <c r="C17" s="361" t="str">
        <f>IF(Dateneingabe_1!C9="","",Dateneingabe_1!C9&amp;", "&amp;Dateneingabe_1!C10&amp;" "&amp;Dateneingabe_1!C11)</f>
        <v/>
      </c>
      <c r="D17" s="362"/>
      <c r="E17" s="362"/>
      <c r="F17" s="362"/>
      <c r="G17" s="362"/>
      <c r="H17" s="42">
        <f t="shared" si="0"/>
        <v>0</v>
      </c>
    </row>
    <row r="18" spans="1:8" ht="18" customHeight="1" x14ac:dyDescent="0.3">
      <c r="A18" s="363"/>
      <c r="B18" s="364"/>
      <c r="C18" s="364"/>
      <c r="D18" s="364"/>
      <c r="E18" s="364"/>
      <c r="F18" s="364"/>
      <c r="G18" s="365"/>
      <c r="H18" s="42">
        <f t="shared" si="0"/>
        <v>0</v>
      </c>
    </row>
    <row r="19" spans="1:8" ht="18" customHeight="1" x14ac:dyDescent="0.3">
      <c r="A19" s="150"/>
      <c r="B19" s="35" t="s">
        <v>2550</v>
      </c>
      <c r="C19" s="366"/>
      <c r="D19" s="367"/>
      <c r="E19" s="367"/>
      <c r="F19" s="367"/>
      <c r="G19" s="368"/>
      <c r="H19" s="42">
        <f t="shared" si="0"/>
        <v>0</v>
      </c>
    </row>
    <row r="20" spans="1:8" ht="14.4" x14ac:dyDescent="0.3">
      <c r="A20" s="39"/>
      <c r="B20" s="39"/>
      <c r="C20" s="39"/>
      <c r="D20" s="39"/>
      <c r="E20" s="39"/>
      <c r="F20" s="39"/>
      <c r="G20" s="39"/>
      <c r="H20" s="42">
        <f t="shared" si="0"/>
        <v>0</v>
      </c>
    </row>
    <row r="21" spans="1:8" ht="14.4" x14ac:dyDescent="0.3">
      <c r="A21" s="32" t="s">
        <v>2551</v>
      </c>
      <c r="B21" s="39"/>
      <c r="C21" s="39"/>
      <c r="D21" s="39"/>
      <c r="E21" s="39"/>
      <c r="F21" s="39"/>
      <c r="G21" s="39"/>
      <c r="H21" s="42" t="str">
        <f t="shared" si="0"/>
        <v>2. Gegenstand des Vertrags (VV Nr. 13.6.2 zu Art. 44 BayHO)</v>
      </c>
    </row>
    <row r="22" spans="1:8" ht="42" customHeight="1" x14ac:dyDescent="0.3">
      <c r="A22" s="351" t="s">
        <v>2552</v>
      </c>
      <c r="B22" s="352"/>
      <c r="C22" s="352"/>
      <c r="D22" s="352"/>
      <c r="E22" s="352"/>
      <c r="F22" s="352"/>
      <c r="G22" s="352"/>
      <c r="H22" s="42" t="str">
        <f t="shared" si="0"/>
        <v>Mit diesem Vertrag wird dem Letztempfänger eine Zuwendung des Bayerischen Jugendrings aus Mitteln zur Umsetzung des Kinder- und Jugendprogramms der Bayerischen Staatsregierung weitergeleitet.</v>
      </c>
    </row>
    <row r="23" spans="1:8" ht="33" customHeight="1" x14ac:dyDescent="0.3">
      <c r="A23" s="351" t="s">
        <v>4010</v>
      </c>
      <c r="B23" s="352"/>
      <c r="C23" s="352"/>
      <c r="D23" s="352"/>
      <c r="E23" s="352"/>
      <c r="F23" s="352"/>
      <c r="G23" s="352"/>
      <c r="H23" s="42" t="str">
        <f t="shared" si="0"/>
        <v>Zweck der Zuwendung ist die Förderung von Jugendbildungsmaßnahmen (Jubi) im Kontingentjahr vom 01.01.2026 bis zum 31.12.2026.</v>
      </c>
    </row>
    <row r="24" spans="1:8" ht="14.4" x14ac:dyDescent="0.3">
      <c r="A24" s="39"/>
      <c r="B24" s="39"/>
      <c r="C24" s="39"/>
      <c r="D24" s="39"/>
      <c r="E24" s="39"/>
      <c r="F24" s="39"/>
      <c r="G24" s="39"/>
      <c r="H24" s="42">
        <f t="shared" si="0"/>
        <v>0</v>
      </c>
    </row>
    <row r="25" spans="1:8" ht="25.2" x14ac:dyDescent="0.3">
      <c r="A25" s="374" t="s">
        <v>2553</v>
      </c>
      <c r="B25" s="375"/>
      <c r="C25" s="375"/>
      <c r="D25" s="375"/>
      <c r="E25" s="375"/>
      <c r="F25" s="375"/>
      <c r="G25" s="375"/>
      <c r="H25" s="42" t="str">
        <f t="shared" si="0"/>
        <v>3. Zuwendungsart, Zuwendungshöhe und Finanzierung (VV Nr. 13.6.1 und 13.6.3 zu Art. 44 BayHO)</v>
      </c>
    </row>
    <row r="26" spans="1:8" ht="41.25" customHeight="1" x14ac:dyDescent="0.3">
      <c r="A26" s="351" t="s">
        <v>2836</v>
      </c>
      <c r="B26" s="352"/>
      <c r="C26" s="352"/>
      <c r="D26" s="352"/>
      <c r="E26" s="352"/>
      <c r="F26" s="352"/>
      <c r="G26" s="352"/>
      <c r="H26" s="42" t="str">
        <f t="shared" si="0"/>
        <v>Der Erstempfänger gewährt dem Letztempfänger als Projektförderung im Wege 
der Anteilfinanzierung eine Zuwendung zur Durchführung der oben genannten Maßnahme zur Förderung von Jugendbildungsmaßnahmen (Jubi).</v>
      </c>
    </row>
    <row r="27" spans="1:8" ht="54.75" hidden="1" customHeight="1" x14ac:dyDescent="0.3">
      <c r="A27" s="351" t="s">
        <v>2554</v>
      </c>
      <c r="B27" s="376"/>
      <c r="C27" s="376"/>
      <c r="D27" s="376"/>
      <c r="E27" s="376"/>
      <c r="F27" s="376"/>
      <c r="G27" s="376"/>
      <c r="H27" s="42" t="str">
        <f t="shared" si="0"/>
        <v>Die Zuwendung erfolgt in Form "einer „Abschlagsauszahlung“ in Höhe von 80% des maximal möglichen Zuschusses für die Jugendleitungen der Sportvereine und Sportfachverbandsjugendleitungen; im Nachgang des Kontingentjahresende erfolgt eine mögliche Restzahlung - sofern unter 3.2.3 keine abweichende Regelung getroffen ist."</v>
      </c>
    </row>
    <row r="28" spans="1:8" ht="25.2" x14ac:dyDescent="0.3">
      <c r="A28" s="351" t="s">
        <v>2843</v>
      </c>
      <c r="B28" s="377"/>
      <c r="C28" s="377"/>
      <c r="D28" s="377"/>
      <c r="E28" s="377"/>
      <c r="F28" s="377"/>
      <c r="G28" s="377"/>
      <c r="H28" s="42" t="str">
        <f t="shared" si="0"/>
        <v>Der Fördersatz laut Richtlinien, beträgt max. 70 % der zuwendungsfähigen und angemessenen Ausgaben.</v>
      </c>
    </row>
    <row r="29" spans="1:8" ht="7.5" customHeight="1" x14ac:dyDescent="0.3">
      <c r="A29" s="39"/>
      <c r="B29" s="39"/>
      <c r="C29" s="39"/>
      <c r="D29" s="39"/>
      <c r="E29" s="39"/>
      <c r="F29" s="39"/>
      <c r="G29" s="39"/>
      <c r="H29" s="42">
        <f t="shared" si="0"/>
        <v>0</v>
      </c>
    </row>
    <row r="30" spans="1:8" ht="14.4" x14ac:dyDescent="0.3">
      <c r="A30" s="378" t="s">
        <v>2555</v>
      </c>
      <c r="B30" s="379"/>
      <c r="C30" s="379"/>
      <c r="D30" s="379"/>
      <c r="E30" s="379"/>
      <c r="F30" s="379"/>
      <c r="G30" s="105" t="str">
        <f>IF('Antrag_Jubi BSJ'!AA48="","",'Antrag_Jubi BSJ'!AA48)</f>
        <v/>
      </c>
      <c r="H30" s="42" t="str">
        <f t="shared" si="0"/>
        <v>Die zuwendungsfähigen und angemessenen Ausgaben betragen (Antrag):</v>
      </c>
    </row>
    <row r="31" spans="1:8" ht="25.2" x14ac:dyDescent="0.3">
      <c r="A31" s="351" t="s">
        <v>2786</v>
      </c>
      <c r="B31" s="375"/>
      <c r="C31" s="375"/>
      <c r="D31" s="375"/>
      <c r="E31" s="375"/>
      <c r="F31" s="375"/>
      <c r="G31" s="375"/>
      <c r="H31" s="42" t="str">
        <f t="shared" si="0"/>
        <v>Die endgültige Höhe der Zuwendung wird erst nach Vorlage des Verwendungsnachweises bestimmt. Der Letztempfänger stellt die Gesamtfinanzierung der Maßnahmen sicher.</v>
      </c>
    </row>
    <row r="32" spans="1:8" ht="14.4" x14ac:dyDescent="0.3">
      <c r="A32" s="39"/>
      <c r="B32" s="39"/>
      <c r="C32" s="39"/>
      <c r="D32" s="39"/>
      <c r="E32" s="39"/>
      <c r="F32" s="39"/>
      <c r="G32" s="39"/>
      <c r="H32" s="42">
        <f t="shared" si="0"/>
        <v>0</v>
      </c>
    </row>
    <row r="33" spans="1:14" ht="14.4" x14ac:dyDescent="0.3">
      <c r="A33" s="32" t="s">
        <v>2556</v>
      </c>
      <c r="B33" s="39"/>
      <c r="C33" s="39"/>
      <c r="D33" s="39"/>
      <c r="E33" s="39"/>
      <c r="F33" s="39"/>
      <c r="G33" s="39"/>
      <c r="H33" s="42" t="str">
        <f t="shared" si="0"/>
        <v>3.2 Anforderungen und Bedingungen</v>
      </c>
    </row>
    <row r="34" spans="1:14" ht="37.799999999999997" x14ac:dyDescent="0.3">
      <c r="A34" s="351" t="s">
        <v>4012</v>
      </c>
      <c r="B34" s="352"/>
      <c r="C34" s="352"/>
      <c r="D34" s="352"/>
      <c r="E34" s="352"/>
      <c r="F34" s="352"/>
      <c r="G34" s="352"/>
      <c r="H34" s="42" t="str">
        <f t="shared" si="0"/>
        <v>3.2.1. Die Maßnahme muss die in der Rahmenrichtlinie zur Förderung der Aus- und Fortbildung von ehrenamtlichen Jugendleiterinnen und Jugendleitern, von Jugendbildungsmaßnahmen vom 16.12.2025 definierten Anforderungen und Bedingungen erfüllen. Diese sind Bestandteil des Vertrags.</v>
      </c>
    </row>
    <row r="35" spans="1:14" ht="42.75" customHeight="1" x14ac:dyDescent="0.3">
      <c r="A35" s="351" t="s">
        <v>4011</v>
      </c>
      <c r="B35" s="352"/>
      <c r="C35" s="352"/>
      <c r="D35" s="352"/>
      <c r="E35" s="352"/>
      <c r="F35" s="352"/>
      <c r="G35" s="352"/>
      <c r="H35" s="42" t="str">
        <f t="shared" si="0"/>
        <v>3.2.2. Die Maßnahme muss die in den Fachlichen Anforderungen der Förderung von Jugendbildungsmaßnahmen vom 01.05.2025 definierten Anforderungen und Bedingungen erfüllen. Diese sind Bestandteil des Vertrags.</v>
      </c>
    </row>
    <row r="36" spans="1:14" ht="14.4" hidden="1" x14ac:dyDescent="0.3">
      <c r="A36" s="351" t="s">
        <v>2557</v>
      </c>
      <c r="B36" s="352"/>
      <c r="C36" s="352"/>
      <c r="D36" s="352"/>
      <c r="E36" s="352"/>
      <c r="F36" s="352"/>
      <c r="G36" s="352"/>
      <c r="H36" s="42" t="str">
        <f t="shared" si="0"/>
        <v>3.2.3. Abweichend bzw. ergänzend hierzu gilt gegebenenfalls abweichender Fördersatz</v>
      </c>
    </row>
    <row r="37" spans="1:14" ht="14.4" hidden="1" x14ac:dyDescent="0.3">
      <c r="A37" s="369" t="s">
        <v>2558</v>
      </c>
      <c r="B37" s="370"/>
      <c r="C37" s="370"/>
      <c r="D37" s="380" t="s">
        <v>2559</v>
      </c>
      <c r="E37" s="381"/>
      <c r="F37" s="382"/>
      <c r="G37" s="47"/>
      <c r="H37" s="42" t="str">
        <f t="shared" si="0"/>
        <v>Einschränkung des/der</v>
      </c>
    </row>
    <row r="38" spans="1:14" ht="14.4" hidden="1" x14ac:dyDescent="0.3">
      <c r="A38" s="369" t="s">
        <v>2560</v>
      </c>
      <c r="B38" s="370"/>
      <c r="C38" s="370"/>
      <c r="D38" s="48" t="str">
        <f>IF(D37="Bitte wählen","",VLOOKUP(D37,Grunddaten!T82:U89,2))</f>
        <v/>
      </c>
      <c r="E38" s="371" t="s">
        <v>2561</v>
      </c>
      <c r="F38" s="372"/>
      <c r="G38" s="373"/>
      <c r="H38" s="42" t="str">
        <f t="shared" si="0"/>
        <v>Fördersumme:</v>
      </c>
    </row>
    <row r="39" spans="1:14" ht="14.4" x14ac:dyDescent="0.3">
      <c r="A39" s="39"/>
      <c r="B39" s="39"/>
      <c r="C39" s="39"/>
      <c r="D39" s="39"/>
      <c r="E39" s="39"/>
      <c r="F39" s="39"/>
      <c r="G39" s="39"/>
      <c r="H39" s="42"/>
    </row>
    <row r="40" spans="1:14" ht="14.4" x14ac:dyDescent="0.3">
      <c r="A40" s="32" t="s">
        <v>2562</v>
      </c>
      <c r="B40" s="39"/>
      <c r="C40" s="39"/>
      <c r="D40" s="39"/>
      <c r="E40" s="39"/>
      <c r="F40" s="39"/>
      <c r="G40" s="39"/>
      <c r="H40" s="42" t="str">
        <f t="shared" si="0"/>
        <v>4. Weitere Vereinbarungen</v>
      </c>
    </row>
    <row r="41" spans="1:14" ht="37.799999999999997" x14ac:dyDescent="0.3">
      <c r="A41" s="383" t="s">
        <v>2563</v>
      </c>
      <c r="B41" s="375"/>
      <c r="C41" s="375"/>
      <c r="D41" s="375"/>
      <c r="E41" s="375"/>
      <c r="F41" s="375"/>
      <c r="G41" s="375"/>
      <c r="H41" s="42" t="str">
        <f t="shared" si="0"/>
        <v>4.1.1. Die Zuwendung darf nur zur Erfüllung des im Zuwendungsbescheid bzw. im Vertrag bestimmten Zwecks verwendet werden. Die Zuwendung ist wirtschaftlich und sparsam zu verwenden.</v>
      </c>
    </row>
    <row r="42" spans="1:14" ht="151.19999999999999" x14ac:dyDescent="0.3">
      <c r="A42" s="383" t="s">
        <v>2564</v>
      </c>
      <c r="B42" s="375"/>
      <c r="C42" s="375"/>
      <c r="D42" s="375"/>
      <c r="E42" s="375"/>
      <c r="F42" s="375"/>
      <c r="G42" s="375"/>
      <c r="H42" s="42" t="str">
        <f>A42</f>
        <v>4.1.2. Alle mit dem Zuwendungszweck zusammenhängenden Einnahmen (insbesondere Zuwendungen, Leistungen Dritter) und der Eigenanteil des Letztempfängers sind als Deckungsmittel für alle mit dem Zuwendungszweck zusammenhängenden Ausgaben einzusetzen. Der Finanzierungsplan (aufgegliederte Berechnung der mit dem Zuwendungszweck zusammenhängenden Ausgaben mit einer Übersicht über die beabsichtigte Finanzierung) ist hinsichtlich des Gesamtergebnisses verbindlich. Die Einzelansätze dürfen um bis zu 20 v.H. überschritten werden, soweit die Überschreitung durch entsprechende Einsparungen bei anderen Einzelansätzen der zuwendungsfähigen Ausgaben ausgeglichen werden kann und hierdurch der Zuwendungszweck nicht beeinträchtigt wird. Beruht die Überschreitung eines Einzelansatzes auf behördlichen Bedingungen oder Auflagen, sind innerhalb des Gesamtergebnisses des Finanzierungsplans auch weitergehende Abweichungen zulässig. Im Übrigen sind Überschreitungen zulässig, wenn sie der Letztempfänger voll aus eigenen Mitteln trägt.</v>
      </c>
      <c r="I42" s="49"/>
      <c r="J42" s="49"/>
      <c r="K42" s="49"/>
      <c r="L42" s="49"/>
      <c r="M42" s="49"/>
      <c r="N42" s="49"/>
    </row>
    <row r="43" spans="1:14" ht="75.599999999999994" x14ac:dyDescent="0.3">
      <c r="A43" s="383" t="s">
        <v>2565</v>
      </c>
      <c r="B43" s="375"/>
      <c r="C43" s="375"/>
      <c r="D43" s="375"/>
      <c r="E43" s="375"/>
      <c r="F43" s="375"/>
      <c r="G43" s="375"/>
      <c r="H43" s="42" t="str">
        <f t="shared" ref="H43:H91" si="1">A43</f>
        <v>4.1.3. Die Zuwendung darf nur insoweit und nicht eher angefordert werden, als sie innerhalb von zwei Monaten nach der Auszahlung für fällige Zahlungen benötigt wird. Die Anforderung jedes Teilbetrages muss die zur Beurteilung des Mittelbedarfs erforderlichen Angaben enthalten. Im Übrigen darf die Zuwendung jeweils anteilig mit etwaigen Zuwendungen anderer Zuwendungsgeber und den vorgesehenen eigenen und sonstigen Mitteln des Letztempfängers in Anspruch genommen werden.</v>
      </c>
    </row>
    <row r="44" spans="1:14" ht="39.9" customHeight="1" x14ac:dyDescent="0.3">
      <c r="A44" s="383" t="s">
        <v>2566</v>
      </c>
      <c r="B44" s="375"/>
      <c r="C44" s="375"/>
      <c r="D44" s="375"/>
      <c r="E44" s="375"/>
      <c r="F44" s="375"/>
      <c r="G44" s="375"/>
      <c r="H44" s="42" t="str">
        <f t="shared" si="1"/>
        <v>4.1.4. Zahlungen vor Empfang der Gegenleistung dürfen aus der Zuwendung nur vereinbart oder bewirkt werden, soweit dies allgemein üblich oder durch besondere Umstände gerechtfertigt ist.</v>
      </c>
    </row>
    <row r="45" spans="1:14" ht="14.4" x14ac:dyDescent="0.3">
      <c r="A45" s="352"/>
      <c r="B45" s="377"/>
      <c r="C45" s="377"/>
      <c r="D45" s="377"/>
      <c r="E45" s="377"/>
      <c r="F45" s="377"/>
      <c r="G45" s="377"/>
      <c r="H45" s="42"/>
    </row>
    <row r="46" spans="1:14" ht="37.799999999999997" x14ac:dyDescent="0.3">
      <c r="A46" s="374" t="s">
        <v>2567</v>
      </c>
      <c r="B46" s="384"/>
      <c r="C46" s="384"/>
      <c r="D46" s="384"/>
      <c r="E46" s="384"/>
      <c r="F46" s="384"/>
      <c r="G46" s="384"/>
      <c r="H46" s="42" t="str">
        <f t="shared" si="1"/>
        <v>4.2. Vergabe von Auträgen (ANBest-P Nr.3)
Bei der Vergabe von Aufträgen zur Erfüllung des Zuwendungszwecks sind folgende Vorschriften zu beachten:</v>
      </c>
    </row>
    <row r="47" spans="1:14" ht="25.2" x14ac:dyDescent="0.3">
      <c r="A47" s="351" t="s">
        <v>2568</v>
      </c>
      <c r="B47" s="352"/>
      <c r="C47" s="352"/>
      <c r="D47" s="352"/>
      <c r="E47" s="352"/>
      <c r="F47" s="352"/>
      <c r="G47" s="352"/>
      <c r="H47" s="42" t="str">
        <f t="shared" si="1"/>
        <v>4.2.1. Bei der Vergabe von Aufträgen für Lieferungen und Leistungen die Vergabe- und Vertragsordnung für Leistungen Teil A (VOL/A) Abschnitt 1.</v>
      </c>
    </row>
    <row r="48" spans="1:14" ht="50.4" x14ac:dyDescent="0.3">
      <c r="A48" s="351" t="s">
        <v>2569</v>
      </c>
      <c r="B48" s="352"/>
      <c r="C48" s="352"/>
      <c r="D48" s="352"/>
      <c r="E48" s="352"/>
      <c r="F48" s="352"/>
      <c r="G48" s="352"/>
      <c r="H48" s="42" t="str">
        <f t="shared" si="1"/>
        <v>4.2.2. Weitergehende Bestimmungen, die den Letztempfänger zur Anwendung von Vergabevorschriften verpflichten (z. B. die §§ 97 ff. GWB in Verbindung mit der Vergabeverordnung bzw. der Sektorenverordnung in ihren jeweils geltenden Fassungen und dem Abschnitt 2 der VOB/A).</v>
      </c>
    </row>
    <row r="49" spans="1:8" ht="37.799999999999997" x14ac:dyDescent="0.3">
      <c r="A49" s="351" t="s">
        <v>2570</v>
      </c>
      <c r="B49" s="352"/>
      <c r="C49" s="352"/>
      <c r="D49" s="352"/>
      <c r="E49" s="352"/>
      <c r="F49" s="352"/>
      <c r="G49" s="352"/>
      <c r="H49" s="42" t="str">
        <f t="shared" si="1"/>
        <v>4.2.3. Die Richtlinien für die Berücksichtigung bevorzugter Bewerber bei der Vergabe öffentlicher Aufträge – Spätaussiedler, Werkstätten für Behinderte und Blindenwerkstätten, Verfolgte – (Bevorzugten-Richtlinien) in der jeweils geltenden Fassung.</v>
      </c>
    </row>
    <row r="50" spans="1:8" ht="25.2" x14ac:dyDescent="0.3">
      <c r="A50" s="351" t="s">
        <v>2571</v>
      </c>
      <c r="B50" s="352"/>
      <c r="C50" s="352"/>
      <c r="D50" s="352"/>
      <c r="E50" s="352"/>
      <c r="F50" s="352"/>
      <c r="G50" s="352"/>
      <c r="H50" s="42" t="str">
        <f t="shared" si="1"/>
        <v>4.2.4. Die Mittelstandsrichtlinien Öffentliches Auftragswesen der Staatsregierung in der jeweils geltenden Fassung.</v>
      </c>
    </row>
    <row r="51" spans="1:8" ht="25.2" x14ac:dyDescent="0.3">
      <c r="A51" s="351" t="s">
        <v>2572</v>
      </c>
      <c r="B51" s="377"/>
      <c r="C51" s="377"/>
      <c r="D51" s="377"/>
      <c r="E51" s="377"/>
      <c r="F51" s="377"/>
      <c r="G51" s="377"/>
      <c r="H51" s="42" t="str">
        <f t="shared" si="1"/>
        <v>4.2.5. Die Umweltrichtlinien Öffentliches Auftragswesen der Staatsregierung in der jeweils geltenden Fassung.</v>
      </c>
    </row>
    <row r="52" spans="1:8" ht="100.8" x14ac:dyDescent="0.3">
      <c r="A52" s="351" t="s">
        <v>3980</v>
      </c>
      <c r="B52" s="352"/>
      <c r="C52" s="352"/>
      <c r="D52" s="352"/>
      <c r="E52" s="352"/>
      <c r="F52" s="352"/>
      <c r="G52" s="352"/>
      <c r="H52" s="42" t="str">
        <f t="shared" si="1"/>
        <v>4.2.6. Die Nr. 4.2.1, 4.2.2, 4.2.4 bis 4.2.6 finden keine Anwendung, wenn die Zuwendung oder bei Finanzierung durch mehrere Stellen der Gesamtbetrag der Zuwendung weniger als 50 000 € beträgt, es sei denn, der Zuwendungsempfänger (Letztempfänger) ist aus anderen Gründen verpflichtet, die Vergabebestimmungen zu beachten. Der Letztempfänger ist in diesem Fall jedoch verpflichtet, Aufträge im Wert von mehr als 100.000 € (ohne Umsatzsteuer) an fachkundige und leistungsfähige Anbieter nach wettbewerblichen Gesichtspunkten zu wirtschaftlichen Bedingungen zu vergeben (Einholung von mindestens drei Vergleichsangeboten).</v>
      </c>
    </row>
    <row r="53" spans="1:8" ht="14.4" x14ac:dyDescent="0.3">
      <c r="A53" s="39"/>
      <c r="B53" s="39"/>
      <c r="C53" s="39"/>
      <c r="D53" s="39"/>
      <c r="E53" s="39"/>
      <c r="F53" s="39"/>
      <c r="G53" s="39"/>
      <c r="H53" s="42"/>
    </row>
    <row r="54" spans="1:8" s="50" customFormat="1" ht="29.25" customHeight="1" x14ac:dyDescent="0.25">
      <c r="A54" s="385" t="s">
        <v>2573</v>
      </c>
      <c r="B54" s="386"/>
      <c r="C54" s="386"/>
      <c r="D54" s="386"/>
      <c r="E54" s="386"/>
      <c r="F54" s="386"/>
      <c r="G54" s="386"/>
      <c r="H54" s="42" t="str">
        <f t="shared" si="1"/>
        <v>5. Mitteilungspflichten des Letztempfängers (ANBest-P Nr. 5)
Der Letztempfänger ist verpflichtet, unverzüglich der Bewilligungsbehörde anzuzeigen, wenn</v>
      </c>
    </row>
    <row r="55" spans="1:8" ht="126" x14ac:dyDescent="0.3">
      <c r="A55" s="351" t="s">
        <v>2574</v>
      </c>
      <c r="B55" s="352"/>
      <c r="C55" s="352"/>
      <c r="D55" s="352"/>
      <c r="E55" s="352"/>
      <c r="F55" s="352"/>
      <c r="G55" s="352"/>
      <c r="H55" s="42" t="str">
        <f t="shared" si="1"/>
        <v>5.1. er nach Vorlage des Antrags bzw. des Finanzierungsplans – auch nach Vorlage des Verwendungsnachweises – weitere Zuwendungen für denselben Zweck bei anderen öffentlichen Stellen beantragt oder von ihnen erhält oder wenn er – ggf. weitere – Mittel von Dritten erhält,
5.2. der Verwendungszweck oder sonstige für die Bewilligung der Zuwendung maßgebliche Umstände sich ändern oder wegfallen,
5.3. sich herausstellt, dass der Zuwendungszweck nicht oder mit der bewilligten Zuwendung nicht zu erreichen ist,
5.4. die abgerufenen oder ausgezahlten Beträge nicht innerhalb von zwei Monaten nach Auszahlung verbraucht werden können,
5.5. ein Insolvenzverfahren gegen ihn beantragt oder eröffnet wird.</v>
      </c>
    </row>
    <row r="56" spans="1:8" ht="14.4" x14ac:dyDescent="0.3">
      <c r="A56" s="352"/>
      <c r="B56" s="377"/>
      <c r="C56" s="377"/>
      <c r="D56" s="377"/>
      <c r="E56" s="377"/>
      <c r="F56" s="377"/>
      <c r="G56" s="377"/>
      <c r="H56" s="42"/>
    </row>
    <row r="57" spans="1:8" ht="29.25" customHeight="1" x14ac:dyDescent="0.3">
      <c r="A57" s="351" t="s">
        <v>2575</v>
      </c>
      <c r="B57" s="352"/>
      <c r="C57" s="352"/>
      <c r="D57" s="352"/>
      <c r="E57" s="352"/>
      <c r="F57" s="352"/>
      <c r="G57" s="352"/>
      <c r="H57" s="42" t="str">
        <f t="shared" si="1"/>
        <v xml:space="preserve">6. Nachweis der Verwendung (ANBest-P Nr. 6) 
nur aufzunehmen, wenn der Antrag nicht gleich Verwendungsnachweis ist, </v>
      </c>
    </row>
    <row r="58" spans="1:8" ht="100.8" x14ac:dyDescent="0.3">
      <c r="A58" s="351" t="s">
        <v>2576</v>
      </c>
      <c r="B58" s="352"/>
      <c r="C58" s="352"/>
      <c r="D58" s="352"/>
      <c r="E58" s="352"/>
      <c r="F58" s="352"/>
      <c r="G58" s="352"/>
      <c r="H58" s="42" t="str">
        <f t="shared" si="1"/>
        <v>6.1. Die Verwendung der Zuwendung ist innerhalb von sechs Monaten (oder ein anderer z.B. im Hinblick auf das Kontingentjahr individuell festgelegter kürzerer Termin) nach Erfüllung des Zuwendungszwecks, spätestens jedoch mit Ablauf des sechsten auf den Bewilligungszeitraum folgenden Monats, der Bewilligungsbehörde nachzuweisen.
6.2. Der Verwendungsnachweis besteht aus einem Sachbericht und einem zahlenmäßigen Nachweis.
6.3. In dem Sachbericht sind die Verwendung der Zuwendung sowie das erzielte Ergebnis im Einzelnen darzustellen.</v>
      </c>
    </row>
    <row r="59" spans="1:8" ht="131.25" customHeight="1" x14ac:dyDescent="0.3">
      <c r="A59" s="351" t="s">
        <v>2577</v>
      </c>
      <c r="B59" s="352"/>
      <c r="C59" s="352"/>
      <c r="D59" s="352"/>
      <c r="E59" s="352"/>
      <c r="F59" s="352"/>
      <c r="G59" s="352"/>
      <c r="H59" s="42" t="str">
        <f t="shared" si="1"/>
        <v>6.4. In dem zahlenmäßigen Nachweis sind die Einnahmen und Ausgaben in zeitlicher Folge und voneinander getrennt entsprechend der Gliederung des Finanzierungsplans auszuweisen. Der Nachweis muss alle mit dem Zuwendungszweck zusammenhängenden Einnahmen (Zuwendungen, Leistungen Dritter, eigene Mittel) und Ausgaben enthalten. 
Im Rahmen des hier praktizierten einfachen Verwendungsnachweises besteht dieser aus dem Sachbericht und einem zahlenmäßigen Nachweis ohne Vorlage von Belegen, in dem Einnahmen und Ausgaben entsprechend der Gliederung des Finanzierungsplans summarisch zusammenzustellen sind. Soweit der Letztempfänger die Möglichkeit zum Vorsteuerabzug nach § 15 des Umsatzsteuergesetzes hat, dürfen nur die Entgelte (Preise ohne Umsatzsteuer) berücksichtigt werden.</v>
      </c>
    </row>
    <row r="60" spans="1:8" ht="88.2" x14ac:dyDescent="0.3">
      <c r="A60" s="351" t="s">
        <v>2578</v>
      </c>
      <c r="B60" s="352"/>
      <c r="C60" s="352"/>
      <c r="D60" s="352"/>
      <c r="E60" s="352"/>
      <c r="F60" s="352"/>
      <c r="G60" s="352"/>
      <c r="H60" s="42" t="str">
        <f t="shared" si="1"/>
        <v>6.5. Die Belege müssen die im Geschäftsverkehr üblichen Angaben und Anlagen enthalten. Bei Ausgabebelegen insbesondere den Zahlungsempfänger, Grund und Tag der Zahlung, den Zahlungsbeweis und bei Gegenständen den Verwendungszweck. Außerdem müssen die Belege ein eindeutiges Zuordnungsmerkmal zu dem Projekt (z.B. Projektnummer) enthalten. Das gilt entsprechend für den Nachweis von Eigenleistungen. Im Verwendungsnachweis ist zu bestätigen, dass die Ausgaben notwendig waren, dass wirtschaftlich und sparsam verfahren worden ist und die Angaben mit den Büchern und gegebenenfalls den Belegen übereinstimmen.</v>
      </c>
    </row>
    <row r="61" spans="1:8" ht="113.4" x14ac:dyDescent="0.3">
      <c r="A61" s="351" t="s">
        <v>2579</v>
      </c>
      <c r="B61" s="352"/>
      <c r="C61" s="352"/>
      <c r="D61" s="352"/>
      <c r="E61" s="352"/>
      <c r="F61" s="352"/>
      <c r="G61" s="352"/>
      <c r="H61" s="42" t="str">
        <f t="shared" si="1"/>
        <v>6.6. Der Letztempfänger hat die in Nr. 6.5 genannten Belege und Verträge, alle sonst mit der Förderung zusammenhängenden Unterlagen (vgl. Nr. 7.1 Satz 1) sowie im Falle des Nachweises bzw. der Bestätigung der Verwendung auf elektronischem Wege eine Ausfertigung des Verwendungsnachweises bzw. der Verwendungsbestätigung fünf Jahre nach ihrer Vorlage aufzubewahren, sofern nicht nach steuerlichen oder anderen Vorschriften eine längere Aufbewahrungsfrist bestimmt ist. Zur Aufbewahrung können auch Bild- oder Datenträger verwendet werden. Das Aufnahme- und Wiedergabeverfahren muss den Grundsätzen ordnungsgemäßer Buchführung oder einer in der öffentlichen Verwaltung allgemein zugelassenen Regelung entsprechen.</v>
      </c>
    </row>
    <row r="62" spans="1:8" ht="14.4" x14ac:dyDescent="0.3">
      <c r="A62" s="351"/>
      <c r="B62" s="377"/>
      <c r="C62" s="377"/>
      <c r="D62" s="377"/>
      <c r="E62" s="377"/>
      <c r="F62" s="377"/>
      <c r="G62" s="377"/>
      <c r="H62" s="42"/>
    </row>
    <row r="63" spans="1:8" ht="14.4" x14ac:dyDescent="0.3">
      <c r="A63" s="387" t="s">
        <v>2580</v>
      </c>
      <c r="B63" s="388"/>
      <c r="C63" s="388"/>
      <c r="D63" s="388"/>
      <c r="E63" s="388"/>
      <c r="F63" s="388"/>
      <c r="G63" s="388"/>
      <c r="H63" s="42" t="str">
        <f t="shared" si="1"/>
        <v xml:space="preserve"> 7.  Prüfung der Verwendung (ANBest-P Nr. 7)</v>
      </c>
    </row>
    <row r="64" spans="1:8" ht="252" x14ac:dyDescent="0.3">
      <c r="A64" s="351" t="s">
        <v>2581</v>
      </c>
      <c r="B64" s="352"/>
      <c r="C64" s="352"/>
      <c r="D64" s="352"/>
      <c r="E64" s="352"/>
      <c r="F64" s="352"/>
      <c r="G64" s="352"/>
      <c r="H64" s="42" t="str">
        <f t="shared" si="1"/>
        <v>7.1. Der Erstempfänger ist berechtigt Bücher, Belege und sonstige Geschäftsunterlagen anzufordern sowie die Verwendung der Zuwendung durch örtliche Erhebungen zu prüfen oder durch Beauftragte prüfen zu lassen. Der Letztempfänger hat die erforderlichen Unterlagen bereitzuhalten und die notwendigen Auskünfte zu erteilen. In den Fällen der Nr. 6.7 sind diese Rechte des Erstempfängers auch dem Dritten gegenüber auszubedingen.
7.2. Unterhält der Letztempfänger eine eigene Prüfungseinrichtung, ist von dieser der Verwendungsnachweis vorher zu prüfen und die Prüfung unter Angabe ihres Ergebnisses zu bescheinigen.
7.3. Der Letztempfänger gibt bei von ihm durchgeführten Maßnahmen, die mit Mitteln aus diesem Vertrag gefördert oder durchgeführt werden, einen deutlichen Hinweis darauf, dass die Maßnahme durch den Freistaat Bayern mit Haushaltsmitteln des Bayerischen Staatsministeriums für Familie, Arbeit und Soziales gefördert oder durchgeführt wird. Der Hinweis auf die finanzielle Förderung lautet: „Dieses Projekt wird aus Mitteln des Bayerischen Staatsministeriums für Familie, Arbeit und Soziales durch den Bayerischen Jugendring gefördert“. Im Sachbericht eines Projekts ist über Informations- und Publizitätsmaßnahmen zu berichten. Vom Freistaat Bayern ggfs. zur Verfügung gestellte Materialien (Schilder, Plakate, Flyer, etc.) sind in geeigneter Weise anzubringen oder zu verteilen.
Bei allen Informations- und Publizitätsmaßnahmen müssen die Wort-Bildmarke des Bayerischen Staatsministeriums für Familie, Arbeit und Soziales und des Bayerischen Jugendrings KdöR enthalten sein.</v>
      </c>
    </row>
    <row r="65" spans="1:8" ht="14.4" x14ac:dyDescent="0.3">
      <c r="A65" s="351"/>
      <c r="B65" s="377"/>
      <c r="C65" s="377"/>
      <c r="D65" s="377"/>
      <c r="E65" s="377"/>
      <c r="F65" s="377"/>
      <c r="G65" s="377"/>
      <c r="H65" s="42"/>
    </row>
    <row r="66" spans="1:8" ht="14.4" x14ac:dyDescent="0.3">
      <c r="A66" s="387" t="s">
        <v>2582</v>
      </c>
      <c r="B66" s="388"/>
      <c r="C66" s="388"/>
      <c r="D66" s="388"/>
      <c r="E66" s="388"/>
      <c r="F66" s="388"/>
      <c r="G66" s="388"/>
      <c r="H66" s="42" t="str">
        <f t="shared" si="1"/>
        <v>8. Dokumentation der Maßnahme, Aufbewahrungsfristen</v>
      </c>
    </row>
    <row r="67" spans="1:8" ht="75.599999999999994" x14ac:dyDescent="0.3">
      <c r="A67" s="351" t="s">
        <v>2583</v>
      </c>
      <c r="B67" s="352"/>
      <c r="C67" s="352"/>
      <c r="D67" s="352"/>
      <c r="E67" s="352"/>
      <c r="F67" s="352"/>
      <c r="G67" s="352"/>
      <c r="H67" s="42" t="str">
        <f t="shared" si="1"/>
        <v>Der Letztempfänger verpflichtet sich alle für den Nachweis der Zuwendung maßgeblichen Belege und Verträge, alle sonst mit dem Vertrag zusammenhängenden Unterlagen mindestens fünf Jahre nach Vorlage des Verwendungsnachweises verfügbar zu halten.
Zusätzlich sind vom Letztempfänger folgende Dokumente mindestens 5 Jahre verfügbar zu halten:</v>
      </c>
    </row>
    <row r="68" spans="1:8" ht="138.6" x14ac:dyDescent="0.3">
      <c r="A68" s="351" t="s">
        <v>2584</v>
      </c>
      <c r="B68" s="352"/>
      <c r="C68" s="352"/>
      <c r="D68" s="352"/>
      <c r="E68" s="352"/>
      <c r="F68" s="352"/>
      <c r="G68" s="352"/>
      <c r="H68" s="42" t="str">
        <f t="shared" si="1"/>
        <v>· Einladung, ob schriftlich oder elektronisch (in einem druckbaren Format)
· Liste aller Teilnehmenden, mit Lebensalter nach den geforderten Altersgruppen und Wohnort,
· Liste der Referent_innen und verantwortliche Mitarbeiter_innen, 
· Liste der betreuten Kinder und der im Rahmen der Kinderbetreuung und die Assistenz bei Teilnehmenden mit Behinderung Anwesenden,
· ein Programm/Bericht, aus dem
        o die Zielsetzung (ggf. die jeweiligen Teilziele) der Maßnahme,
        o der tatsächliche zeitliche Ablauf,
        o die jeweiligen Inhalte, und
        o die angewandten Methoden 
            ersichtlich sind.</v>
      </c>
    </row>
    <row r="69" spans="1:8" ht="14.4" x14ac:dyDescent="0.3">
      <c r="A69" s="351"/>
      <c r="B69" s="377"/>
      <c r="C69" s="377"/>
      <c r="D69" s="377"/>
      <c r="E69" s="377"/>
      <c r="F69" s="377"/>
      <c r="G69" s="377"/>
      <c r="H69" s="42"/>
    </row>
    <row r="70" spans="1:8" ht="15" customHeight="1" x14ac:dyDescent="0.3">
      <c r="A70" s="387" t="s">
        <v>2585</v>
      </c>
      <c r="B70" s="388"/>
      <c r="C70" s="388"/>
      <c r="D70" s="388"/>
      <c r="E70" s="388"/>
      <c r="F70" s="388"/>
      <c r="G70" s="388"/>
      <c r="H70" s="42" t="str">
        <f t="shared" si="1"/>
        <v>9. Bewilligungszeitraum (VV Nr. 13.6.4 zu Art. 44 BayHO)</v>
      </c>
    </row>
    <row r="71" spans="1:8" ht="14.4" x14ac:dyDescent="0.3">
      <c r="A71" s="351" t="s">
        <v>2586</v>
      </c>
      <c r="B71" s="352"/>
      <c r="C71" s="352"/>
      <c r="D71" s="352"/>
      <c r="E71" s="352"/>
      <c r="F71" s="352"/>
      <c r="G71" s="352"/>
      <c r="H71" s="42" t="str">
        <f t="shared" si="1"/>
        <v>Der Vertrag gilt nur für die Förderung der obengenannten Maßnahme</v>
      </c>
    </row>
    <row r="72" spans="1:8" ht="14.4" x14ac:dyDescent="0.3">
      <c r="A72" s="51"/>
      <c r="B72" s="52"/>
      <c r="C72" s="52"/>
      <c r="D72" s="52"/>
      <c r="E72" s="52"/>
      <c r="F72" s="52"/>
      <c r="G72" s="52"/>
      <c r="H72" s="42"/>
    </row>
    <row r="73" spans="1:8" ht="14.4" x14ac:dyDescent="0.3">
      <c r="A73" s="51"/>
      <c r="B73" s="52"/>
      <c r="C73" s="52"/>
      <c r="D73" s="52"/>
      <c r="E73" s="52"/>
      <c r="F73" s="52"/>
      <c r="G73" s="52"/>
      <c r="H73" s="42"/>
    </row>
    <row r="74" spans="1:8" ht="14.4" x14ac:dyDescent="0.3">
      <c r="A74" s="351"/>
      <c r="B74" s="377"/>
      <c r="C74" s="377"/>
      <c r="D74" s="377"/>
      <c r="E74" s="377"/>
      <c r="F74" s="377"/>
      <c r="G74" s="377"/>
      <c r="H74" s="42"/>
    </row>
    <row r="75" spans="1:8" ht="15" customHeight="1" x14ac:dyDescent="0.3">
      <c r="A75" s="387" t="s">
        <v>2587</v>
      </c>
      <c r="B75" s="388"/>
      <c r="C75" s="388"/>
      <c r="D75" s="388"/>
      <c r="E75" s="388"/>
      <c r="F75" s="388"/>
      <c r="G75" s="388"/>
      <c r="H75" s="42" t="str">
        <f t="shared" si="1"/>
        <v xml:space="preserve">10. Kündigung (VV Nr. 13.6.6 zu Art. 44 BayHO) </v>
      </c>
    </row>
    <row r="76" spans="1:8" ht="14.4" x14ac:dyDescent="0.3">
      <c r="A76" s="351" t="s">
        <v>2588</v>
      </c>
      <c r="B76" s="352"/>
      <c r="C76" s="352"/>
      <c r="D76" s="352"/>
      <c r="E76" s="352"/>
      <c r="F76" s="352"/>
      <c r="G76" s="352"/>
      <c r="H76" s="42" t="str">
        <f t="shared" si="1"/>
        <v>Der Vertrag kann aus wichtigen Gründen fristlos gekündigt werden</v>
      </c>
    </row>
    <row r="77" spans="1:8" ht="14.4" x14ac:dyDescent="0.3">
      <c r="A77" s="351" t="s">
        <v>2589</v>
      </c>
      <c r="B77" s="352"/>
      <c r="C77" s="352"/>
      <c r="D77" s="352"/>
      <c r="E77" s="352"/>
      <c r="F77" s="352"/>
      <c r="G77" s="352"/>
      <c r="H77" s="42" t="str">
        <f t="shared" si="1"/>
        <v>durch den Erstempfänger wenn:</v>
      </c>
    </row>
    <row r="78" spans="1:8" ht="138.6" x14ac:dyDescent="0.3">
      <c r="A78" s="351" t="s">
        <v>2590</v>
      </c>
      <c r="B78" s="377"/>
      <c r="C78" s="377"/>
      <c r="D78" s="377"/>
      <c r="E78" s="377"/>
      <c r="F78" s="377"/>
      <c r="G78" s="377"/>
      <c r="H78" s="42" t="str">
        <f t="shared" si="1"/>
        <v xml:space="preserve">• die Voraussetzungen für den Vertragsabschluss nachträglich entfallen sind,
• der Abschluss des Vertrages durch Angaben des Letztempfängers zustande gekommen ist, die in wesentlicher Beziehung unrichtig oder unvollständig waren,
• wenn sich herausstellt, dass der Zweck des Vertrags nicht zu erreichen ist,
• die Zuwendungen vom Letztempfänger nicht zweckentsprechend verwendet werden
• die Zuwendungen nicht innerhalb von zwei Monaten zur Erfüllung des beabsichtigten Zwecks verwendet werden 
• der Letztempfänger seinen Mitteilungs- und anderen Verpflichtungen nicht nachkommt. 
Durch den Letztempfänger, wenn der Erstempfänger seinen Verpflichtungen aus diesem Vertrag nicht oder nicht rechtzeitig nachkommt. 
</v>
      </c>
    </row>
    <row r="79" spans="1:8" ht="14.4" x14ac:dyDescent="0.3">
      <c r="A79" s="351"/>
      <c r="B79" s="377"/>
      <c r="C79" s="377"/>
      <c r="D79" s="377"/>
      <c r="E79" s="377"/>
      <c r="F79" s="377"/>
      <c r="G79" s="377"/>
      <c r="H79" s="42"/>
    </row>
    <row r="80" spans="1:8" ht="75.599999999999994" x14ac:dyDescent="0.3">
      <c r="A80" s="351" t="s">
        <v>2591</v>
      </c>
      <c r="B80" s="377"/>
      <c r="C80" s="377"/>
      <c r="D80" s="377"/>
      <c r="E80" s="377"/>
      <c r="F80" s="377"/>
      <c r="G80" s="377"/>
      <c r="H80" s="42" t="str">
        <f t="shared" si="1"/>
        <v xml:space="preserve">11. Rückzahlung von Zuwendungen (VV Nr. 13.6.6 zu Art. 44 BayHO) 
Zuwendungen sind zu erstatten, wenn sie vom Letztempfänger nicht zweckentsprechend oder nicht innerhalb von zwei Monaten nach der Auszahlung für fällige Zahlungen verwendet werden. Gleiches gilt, wenn der Letztempfänger seine Verpflichtungen aus diesem Vertrag nicht oder nicht ordnungsgemäß erfüllt.
</v>
      </c>
    </row>
    <row r="81" spans="1:8" ht="63" x14ac:dyDescent="0.3">
      <c r="A81" s="351" t="s">
        <v>2592</v>
      </c>
      <c r="B81" s="377"/>
      <c r="C81" s="377"/>
      <c r="D81" s="377"/>
      <c r="E81" s="377"/>
      <c r="F81" s="377"/>
      <c r="G81" s="377"/>
      <c r="H81" s="42" t="str">
        <f t="shared" si="1"/>
        <v xml:space="preserve">12. Verzinsung von Rückzahlungsansprüchen (VV Nr. 13.6.7 zu Art. 44 BayHO)
Der Erstattungsanspruch ist mit drei Prozentpunkten über dem Basiszinssatz nach § 247 BGB für das Jahr nach Maßgabe des Art. 49a Abs. 3 BayVwVfG zu verzinsen (derzeit 3 Prozentpunkte über dem Basiszinssatz nach § 247 BGB).
</v>
      </c>
    </row>
    <row r="82" spans="1:8" ht="75.599999999999994" x14ac:dyDescent="0.3">
      <c r="A82" s="351" t="s">
        <v>2593</v>
      </c>
      <c r="B82" s="377"/>
      <c r="C82" s="377"/>
      <c r="D82" s="377"/>
      <c r="E82" s="377"/>
      <c r="F82" s="377"/>
      <c r="G82" s="377"/>
      <c r="H82" s="42" t="str">
        <f t="shared" si="1"/>
        <v xml:space="preserve">13. Prüfungsrechte (Art. 91BayHO)
Der Erstempfänger, der Bayerische Oberste Rechnungshof, das zuständige Bayerische Staatsministerium und in seinem Auftrag der Bayerische Jugendring - haben das Recht, Buchungsunterlagen und sonstige Belege zu prüfen oder durch entsprechend Beauftragte prüfen zu lassen. 
</v>
      </c>
    </row>
    <row r="83" spans="1:8" ht="63" x14ac:dyDescent="0.3">
      <c r="A83" s="351" t="s">
        <v>2594</v>
      </c>
      <c r="B83" s="377"/>
      <c r="C83" s="377"/>
      <c r="D83" s="377"/>
      <c r="E83" s="377"/>
      <c r="F83" s="377"/>
      <c r="G83" s="377"/>
      <c r="H83" s="42" t="str">
        <f t="shared" si="1"/>
        <v xml:space="preserve">14.  Schlussbestimmungen
(1) Änderungen, Ergänzungen oder Aufhebungen dieses Vertrages bedürfen zu ihrer Rechtswirksamkeit der Schriftform. Dies gilt auch für Nebenabreden und diese Schriftformklausel.
</v>
      </c>
    </row>
    <row r="84" spans="1:8" ht="138.6" x14ac:dyDescent="0.3">
      <c r="A84" s="351" t="s">
        <v>2595</v>
      </c>
      <c r="B84" s="377"/>
      <c r="C84" s="377"/>
      <c r="D84" s="377"/>
      <c r="E84" s="377"/>
      <c r="F84" s="377"/>
      <c r="G84" s="377"/>
      <c r="H84" s="42" t="str">
        <f t="shared" si="1"/>
        <v xml:space="preserve">(2) Die Vertragspartner sind sich einig, dass Vertragsbestimmungen, die geltendem oder künftig in Kraft tretendem Recht widersprechen, der Rechtssituation anzupassen sind. Die Gültigkeit diese Vereinbarung wird im Übrigen durch unwirksame Einzelbestimmungen nicht berührt.
(3) Die Vertragspartner verpflichten sich zur vertrauensvollen Zusammenarbeit und Rücksichtnahme.
(4) Der Letztempfänger ist verpflichtet über vertrauliche Tatsachen, die ihm im Rahmen seiner/ihrer Tätigkeit bekannt werden, Stillschweigen zu bewahren. Diese Verpflichtung besteht auch nach Beendigung des Vertragsverhältnisses fort.
</v>
      </c>
    </row>
    <row r="85" spans="1:8" ht="14.4" x14ac:dyDescent="0.3">
      <c r="A85" s="26" t="s">
        <v>2596</v>
      </c>
      <c r="B85" s="26"/>
      <c r="C85" s="26"/>
      <c r="D85" s="26"/>
      <c r="E85" s="26"/>
      <c r="F85" s="26"/>
      <c r="G85" s="26"/>
      <c r="H85" s="42" t="str">
        <f t="shared" si="1"/>
        <v>Datum,</v>
      </c>
    </row>
    <row r="86" spans="1:8" ht="14.4" x14ac:dyDescent="0.3">
      <c r="A86" s="26"/>
      <c r="B86" s="26"/>
      <c r="C86" s="26"/>
      <c r="D86" s="26"/>
      <c r="E86" s="26"/>
      <c r="F86" s="26"/>
      <c r="G86" s="26"/>
      <c r="H86" s="42">
        <f t="shared" si="1"/>
        <v>0</v>
      </c>
    </row>
    <row r="87" spans="1:8" ht="14.4" x14ac:dyDescent="0.3">
      <c r="A87" s="26" t="s">
        <v>2597</v>
      </c>
      <c r="B87" s="26"/>
      <c r="C87" s="26"/>
      <c r="D87" s="26"/>
      <c r="E87" s="26"/>
      <c r="F87" s="26"/>
      <c r="G87" s="26"/>
      <c r="H87" s="42" t="str">
        <f t="shared" si="1"/>
        <v>Unterschrift</v>
      </c>
    </row>
    <row r="88" spans="1:8" ht="14.4" x14ac:dyDescent="0.3">
      <c r="A88" s="26"/>
      <c r="B88" s="26"/>
      <c r="C88" s="26"/>
      <c r="D88" s="26"/>
      <c r="E88" s="26"/>
      <c r="F88" s="26"/>
      <c r="G88" s="26"/>
      <c r="H88" s="42"/>
    </row>
    <row r="89" spans="1:8" ht="14.4" x14ac:dyDescent="0.3">
      <c r="A89" s="26"/>
      <c r="B89" s="26"/>
      <c r="C89" s="26"/>
      <c r="D89" s="26"/>
      <c r="E89" s="26"/>
      <c r="F89" s="104" t="s">
        <v>3001</v>
      </c>
      <c r="G89" s="26"/>
      <c r="H89" s="42">
        <f t="shared" si="1"/>
        <v>0</v>
      </c>
    </row>
    <row r="90" spans="1:8" ht="14.4" x14ac:dyDescent="0.3">
      <c r="A90" s="26"/>
      <c r="B90" s="26"/>
      <c r="C90" s="26"/>
      <c r="D90" s="26"/>
      <c r="E90" s="26"/>
      <c r="F90" s="104" t="s">
        <v>2960</v>
      </c>
      <c r="G90" s="26"/>
      <c r="H90" s="42">
        <f t="shared" si="1"/>
        <v>0</v>
      </c>
    </row>
    <row r="91" spans="1:8" ht="14.4" x14ac:dyDescent="0.3">
      <c r="A91" s="26"/>
      <c r="B91" s="26"/>
      <c r="C91" s="26"/>
      <c r="D91" s="26"/>
      <c r="E91" s="26"/>
      <c r="F91" s="26"/>
      <c r="G91" s="26"/>
      <c r="H91" s="42">
        <f t="shared" si="1"/>
        <v>0</v>
      </c>
    </row>
  </sheetData>
  <sheetProtection algorithmName="SHA-512" hashValue="UFpB4ZgyvnKKo1y9YU0PW8kp3H9rTQnmwRIR2j/ZfaQ44u8mjVbgsLd/LxJCpJjKEo7NDmdj9JrE+MKchyq+DQ==" saltValue="a0PluDTSHLyuNmqSnpNlnw==" spinCount="100000" sheet="1" selectLockedCells="1"/>
  <mergeCells count="66">
    <mergeCell ref="A80:G80"/>
    <mergeCell ref="A81:G81"/>
    <mergeCell ref="A82:G82"/>
    <mergeCell ref="A83:G83"/>
    <mergeCell ref="A84:G84"/>
    <mergeCell ref="A79:G79"/>
    <mergeCell ref="A66:G66"/>
    <mergeCell ref="A67:G67"/>
    <mergeCell ref="A68:G68"/>
    <mergeCell ref="A69:G69"/>
    <mergeCell ref="A70:G70"/>
    <mergeCell ref="A71:G71"/>
    <mergeCell ref="A74:G74"/>
    <mergeCell ref="A75:G75"/>
    <mergeCell ref="A76:G76"/>
    <mergeCell ref="A77:G77"/>
    <mergeCell ref="A78:G78"/>
    <mergeCell ref="A65:G65"/>
    <mergeCell ref="A54:G54"/>
    <mergeCell ref="A55:G55"/>
    <mergeCell ref="A56:G56"/>
    <mergeCell ref="A57:G57"/>
    <mergeCell ref="A58:G58"/>
    <mergeCell ref="A59:G59"/>
    <mergeCell ref="A60:G60"/>
    <mergeCell ref="A61:G61"/>
    <mergeCell ref="A62:G62"/>
    <mergeCell ref="A63:G63"/>
    <mergeCell ref="A64:G64"/>
    <mergeCell ref="A52:G52"/>
    <mergeCell ref="A41:G41"/>
    <mergeCell ref="A42:G42"/>
    <mergeCell ref="A43:G43"/>
    <mergeCell ref="A44:G44"/>
    <mergeCell ref="A45:G45"/>
    <mergeCell ref="A46:G46"/>
    <mergeCell ref="A47:G47"/>
    <mergeCell ref="A48:G48"/>
    <mergeCell ref="A49:G49"/>
    <mergeCell ref="A50:G50"/>
    <mergeCell ref="A51:G51"/>
    <mergeCell ref="A38:C38"/>
    <mergeCell ref="E38:G38"/>
    <mergeCell ref="A25:G25"/>
    <mergeCell ref="A26:G26"/>
    <mergeCell ref="A27:G27"/>
    <mergeCell ref="A28:G28"/>
    <mergeCell ref="A30:F30"/>
    <mergeCell ref="A31:G31"/>
    <mergeCell ref="A34:G34"/>
    <mergeCell ref="A35:G35"/>
    <mergeCell ref="A36:G36"/>
    <mergeCell ref="A37:C37"/>
    <mergeCell ref="D37:F37"/>
    <mergeCell ref="A23:G23"/>
    <mergeCell ref="A1:G1"/>
    <mergeCell ref="A3:G3"/>
    <mergeCell ref="A4:G4"/>
    <mergeCell ref="A5:G5"/>
    <mergeCell ref="C7:G7"/>
    <mergeCell ref="C9:D9"/>
    <mergeCell ref="A16:G16"/>
    <mergeCell ref="C17:G17"/>
    <mergeCell ref="A18:G18"/>
    <mergeCell ref="C19:G19"/>
    <mergeCell ref="A22:G22"/>
  </mergeCells>
  <pageMargins left="0.78740157480314965" right="0.11811023622047245" top="0.78740157480314965" bottom="0.78740157480314965"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Grunddaten!$H$1:$H$6</xm:f>
          </x14:formula1>
          <xm:sqref>D37:F37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E6730-BEB9-46BB-9F16-1580D34B535F}">
  <sheetPr codeName="Tabelle10">
    <tabColor rgb="FFEE7F00"/>
  </sheetPr>
  <dimension ref="A1:K295"/>
  <sheetViews>
    <sheetView workbookViewId="0">
      <selection activeCell="G5" sqref="G5"/>
    </sheetView>
  </sheetViews>
  <sheetFormatPr baseColWidth="10" defaultColWidth="0" defaultRowHeight="12.6" zeroHeight="1" x14ac:dyDescent="0.2"/>
  <cols>
    <col min="1" max="1" width="4.90625" style="3" customWidth="1"/>
    <col min="2" max="2" width="50.6328125" style="3" hidden="1" customWidth="1"/>
    <col min="3" max="3" width="3.08984375" style="3" hidden="1" customWidth="1"/>
    <col min="4" max="4" width="5.6328125" style="8" hidden="1" customWidth="1"/>
    <col min="5" max="5" width="16.90625" style="3" customWidth="1"/>
    <col min="6" max="6" width="14" style="3" customWidth="1"/>
    <col min="7" max="8" width="12.7265625" style="3" customWidth="1"/>
    <col min="9" max="9" width="3.90625" style="3" customWidth="1"/>
    <col min="10" max="10" width="13.7265625" style="318" bestFit="1" customWidth="1"/>
    <col min="11" max="11" width="1.36328125" style="276" customWidth="1"/>
    <col min="12" max="16384" width="11" hidden="1"/>
  </cols>
  <sheetData>
    <row r="1" spans="1:10" x14ac:dyDescent="0.2">
      <c r="A1" s="389" t="s">
        <v>2844</v>
      </c>
      <c r="B1" s="389"/>
      <c r="C1" s="389"/>
      <c r="D1" s="389"/>
      <c r="E1" s="389"/>
      <c r="F1" s="389"/>
      <c r="G1" s="389"/>
      <c r="H1" s="389"/>
      <c r="I1" s="389"/>
      <c r="J1" s="276"/>
    </row>
    <row r="2" spans="1:10" x14ac:dyDescent="0.2">
      <c r="A2" s="245"/>
      <c r="B2" s="245"/>
      <c r="C2" s="245"/>
      <c r="D2" s="234"/>
      <c r="E2" s="245"/>
      <c r="F2" s="245"/>
      <c r="G2" s="245"/>
      <c r="H2" s="245"/>
      <c r="I2" s="245"/>
      <c r="J2" s="276"/>
    </row>
    <row r="3" spans="1:10" ht="15" customHeight="1" x14ac:dyDescent="0.2">
      <c r="A3" s="245"/>
      <c r="B3" s="245"/>
      <c r="C3" s="245"/>
      <c r="D3" s="234"/>
      <c r="E3" s="245"/>
      <c r="F3" s="246" t="s">
        <v>2465</v>
      </c>
      <c r="G3" s="249" t="str">
        <f>IF(Dateneingabe_1!C8="","",IF(Dateneingabe_1!C3="Sportverein","Jugendleitung"&amp;" "&amp;Dateneingabe_1!C8,Dateneingabe_1!C8))</f>
        <v/>
      </c>
      <c r="H3" s="249"/>
      <c r="I3" s="249"/>
      <c r="J3" s="249"/>
    </row>
    <row r="4" spans="1:10" ht="15" customHeight="1" x14ac:dyDescent="0.2">
      <c r="A4" s="245"/>
      <c r="B4" s="245"/>
      <c r="C4" s="245"/>
      <c r="D4" s="234"/>
      <c r="E4" s="245"/>
      <c r="F4" s="246" t="s">
        <v>2446</v>
      </c>
      <c r="G4" s="250" t="str">
        <f>IF(Dateneingabe_2!D3="","",Dateneingabe_2!D3)</f>
        <v/>
      </c>
      <c r="H4" s="250"/>
      <c r="I4" s="250"/>
      <c r="J4" s="250"/>
    </row>
    <row r="5" spans="1:10" ht="15" customHeight="1" x14ac:dyDescent="0.2">
      <c r="A5" s="245"/>
      <c r="B5" s="245"/>
      <c r="C5" s="245"/>
      <c r="D5" s="234"/>
      <c r="E5" s="245"/>
      <c r="F5" s="246" t="s">
        <v>2466</v>
      </c>
      <c r="G5" s="250" t="str">
        <f>IF(Dateneingabe_2!D8="","",Dateneingabe_2!D8&amp;" "&amp;Dateneingabe_2!E8)</f>
        <v/>
      </c>
      <c r="H5" s="250"/>
      <c r="I5" s="250"/>
      <c r="J5" s="250"/>
    </row>
    <row r="6" spans="1:10" ht="15" customHeight="1" x14ac:dyDescent="0.2">
      <c r="A6" s="245"/>
      <c r="B6" s="245"/>
      <c r="C6" s="245"/>
      <c r="D6" s="234"/>
      <c r="E6" s="245"/>
      <c r="F6" s="246" t="s">
        <v>2</v>
      </c>
      <c r="G6" s="251" t="str">
        <f>IF(Dateneingabe_2!D4="","",Dateneingabe_2!D4)</f>
        <v/>
      </c>
      <c r="H6" s="250"/>
      <c r="I6" s="250"/>
      <c r="J6" s="250"/>
    </row>
    <row r="7" spans="1:10" ht="15" customHeight="1" x14ac:dyDescent="0.2">
      <c r="A7" s="245"/>
      <c r="B7" s="245"/>
      <c r="C7" s="245"/>
      <c r="D7" s="234"/>
      <c r="E7" s="245"/>
      <c r="F7" s="246" t="s">
        <v>3</v>
      </c>
      <c r="G7" s="251" t="str">
        <f>IF(Dateneingabe_2!D5="","",Dateneingabe_2!D5)</f>
        <v/>
      </c>
      <c r="H7" s="250"/>
      <c r="I7" s="250"/>
      <c r="J7" s="250"/>
    </row>
    <row r="8" spans="1:10" x14ac:dyDescent="0.2">
      <c r="A8" s="245"/>
      <c r="B8" s="245"/>
      <c r="C8" s="245"/>
      <c r="D8" s="234"/>
      <c r="E8" s="245"/>
      <c r="F8" s="245"/>
      <c r="G8" s="245"/>
      <c r="H8" s="245"/>
      <c r="I8" s="245"/>
      <c r="J8" s="276"/>
    </row>
    <row r="9" spans="1:10" x14ac:dyDescent="0.2">
      <c r="A9" s="245"/>
      <c r="B9" s="245"/>
      <c r="C9" s="245"/>
      <c r="D9" s="234"/>
      <c r="E9" s="245"/>
      <c r="F9" s="245"/>
      <c r="G9" s="245"/>
      <c r="H9" s="245"/>
      <c r="I9" s="245"/>
      <c r="J9" s="276"/>
    </row>
    <row r="10" spans="1:10" x14ac:dyDescent="0.2">
      <c r="A10" s="6" t="s">
        <v>2467</v>
      </c>
      <c r="F10" s="245"/>
      <c r="G10" s="245"/>
      <c r="H10" s="245"/>
      <c r="I10" s="245"/>
      <c r="J10" s="276"/>
    </row>
    <row r="11" spans="1:10" ht="24.75" customHeight="1" x14ac:dyDescent="0.2">
      <c r="A11" s="23" t="s">
        <v>2468</v>
      </c>
      <c r="B11" s="12"/>
      <c r="C11" s="12"/>
      <c r="D11" s="13" t="s">
        <v>2469</v>
      </c>
      <c r="E11" s="12" t="s">
        <v>2470</v>
      </c>
      <c r="F11" s="12" t="s">
        <v>2450</v>
      </c>
      <c r="G11" s="397" t="s">
        <v>2471</v>
      </c>
      <c r="H11" s="397"/>
      <c r="I11" s="397"/>
      <c r="J11" s="398"/>
    </row>
    <row r="12" spans="1:10" ht="14.1" customHeight="1" x14ac:dyDescent="0.2">
      <c r="A12" s="236">
        <v>1</v>
      </c>
      <c r="B12" s="229">
        <f>IF(Dateneingabe_Refer.!E5="",0,Dateneingabe_Refer.!E5&amp;" "&amp;Dateneingabe_Refer.!D5&amp;" "&amp;Dateneingabe_Refer.!I5)</f>
        <v>0</v>
      </c>
      <c r="C12" s="229"/>
      <c r="D12" s="243">
        <f>COUNTIF($B$12:$B$39,"&lt;="&amp;$B$12:$B$39)</f>
        <v>28</v>
      </c>
      <c r="E12" s="229" t="str">
        <f>IFERROR(INDEX(Dateneingabe_Refer.!$E$5:$E$32,MATCH(ROWS($A$12:$E12),$D$12:$D$41,0)),"")</f>
        <v/>
      </c>
      <c r="F12" s="229" t="str">
        <f>IFERROR(INDEX(Dateneingabe_Refer.!$D$5:$D$32,MATCH(ROWS($A$12:$E12),$D$12:$D$41,0)),"")</f>
        <v/>
      </c>
      <c r="G12" s="399"/>
      <c r="H12" s="399"/>
      <c r="I12" s="399"/>
      <c r="J12" s="400"/>
    </row>
    <row r="13" spans="1:10" ht="14.1" customHeight="1" x14ac:dyDescent="0.2">
      <c r="A13" s="237">
        <v>2</v>
      </c>
      <c r="B13" s="230">
        <f>IF(Dateneingabe_Refer.!E6="",0,Dateneingabe_Refer.!E6&amp;" "&amp;Dateneingabe_Refer.!D6&amp;" "&amp;Dateneingabe_Refer.!I6)</f>
        <v>0</v>
      </c>
      <c r="C13" s="230"/>
      <c r="D13" s="233">
        <f t="shared" ref="D13:D41" si="0">COUNTIF($B$12:$B$39,"&lt;="&amp;$B$12:$B$39)</f>
        <v>28</v>
      </c>
      <c r="E13" s="230" t="str">
        <f>IFERROR(INDEX(Dateneingabe_Refer.!$E$5:$E$32,MATCH(ROWS($A$12:$E13),$D$12:$D$39,0)),"")</f>
        <v/>
      </c>
      <c r="F13" s="230" t="str">
        <f>IFERROR(INDEX(Dateneingabe_Refer.!$D$5:$D$32,MATCH(ROWS($A$12:$E13),$D$12:$D$39,0)),"")</f>
        <v/>
      </c>
      <c r="G13" s="393"/>
      <c r="H13" s="393"/>
      <c r="I13" s="393"/>
      <c r="J13" s="394"/>
    </row>
    <row r="14" spans="1:10" ht="14.1" customHeight="1" x14ac:dyDescent="0.2">
      <c r="A14" s="237">
        <v>3</v>
      </c>
      <c r="B14" s="230">
        <f>IF(Dateneingabe_Refer.!E7="",0,Dateneingabe_Refer.!E7&amp;" "&amp;Dateneingabe_Refer.!D7&amp;" "&amp;Dateneingabe_Refer.!I7)</f>
        <v>0</v>
      </c>
      <c r="C14" s="230"/>
      <c r="D14" s="233">
        <f t="shared" si="0"/>
        <v>28</v>
      </c>
      <c r="E14" s="230" t="str">
        <f>IFERROR(INDEX(Dateneingabe_Refer.!$E$5:$E$32,MATCH(ROWS($A$12:$E14),$D$12:$D$39,0)),"")</f>
        <v/>
      </c>
      <c r="F14" s="230" t="str">
        <f>IFERROR(INDEX(Dateneingabe_Refer.!$D$5:$D$32,MATCH(ROWS($A$12:$E14),$D$12:$D$39,0)),"")</f>
        <v/>
      </c>
      <c r="G14" s="393"/>
      <c r="H14" s="393"/>
      <c r="I14" s="393"/>
      <c r="J14" s="394"/>
    </row>
    <row r="15" spans="1:10" ht="14.1" customHeight="1" x14ac:dyDescent="0.2">
      <c r="A15" s="237">
        <v>4</v>
      </c>
      <c r="B15" s="230">
        <f>IF(Dateneingabe_Refer.!E8="",0,Dateneingabe_Refer.!E8&amp;" "&amp;Dateneingabe_Refer.!D8&amp;" "&amp;Dateneingabe_Refer.!I8)</f>
        <v>0</v>
      </c>
      <c r="C15" s="230"/>
      <c r="D15" s="233">
        <f t="shared" si="0"/>
        <v>28</v>
      </c>
      <c r="E15" s="230" t="str">
        <f>IFERROR(INDEX(Dateneingabe_Refer.!$E$5:$E$32,MATCH(ROWS($A$12:$E15),$D$12:$D$39,0)),"")</f>
        <v/>
      </c>
      <c r="F15" s="230" t="str">
        <f>IFERROR(INDEX(Dateneingabe_Refer.!$D$5:$D$32,MATCH(ROWS($A$12:$E15),$D$12:$D$39,0)),"")</f>
        <v/>
      </c>
      <c r="G15" s="393"/>
      <c r="H15" s="393"/>
      <c r="I15" s="393"/>
      <c r="J15" s="394"/>
    </row>
    <row r="16" spans="1:10" ht="14.1" customHeight="1" x14ac:dyDescent="0.2">
      <c r="A16" s="237">
        <v>5</v>
      </c>
      <c r="B16" s="230">
        <f>IF(Dateneingabe_Refer.!E9="",0,Dateneingabe_Refer.!E9&amp;" "&amp;Dateneingabe_Refer.!D9&amp;" "&amp;Dateneingabe_Refer.!I9)</f>
        <v>0</v>
      </c>
      <c r="C16" s="230"/>
      <c r="D16" s="233">
        <f t="shared" si="0"/>
        <v>28</v>
      </c>
      <c r="E16" s="230" t="str">
        <f>IFERROR(INDEX(Dateneingabe_Refer.!$E$5:$E$32,MATCH(ROWS($A$12:$E16),$D$12:$D$39,0)),"")</f>
        <v/>
      </c>
      <c r="F16" s="230" t="str">
        <f>IFERROR(INDEX(Dateneingabe_Refer.!$D$5:$D$32,MATCH(ROWS($A$12:$E16),$D$12:$D$39,0)),"")</f>
        <v/>
      </c>
      <c r="G16" s="393"/>
      <c r="H16" s="393"/>
      <c r="I16" s="393"/>
      <c r="J16" s="394"/>
    </row>
    <row r="17" spans="1:10" ht="14.1" customHeight="1" x14ac:dyDescent="0.2">
      <c r="A17" s="237">
        <v>6</v>
      </c>
      <c r="B17" s="230">
        <f>IF(Dateneingabe_Refer.!E10="",0,Dateneingabe_Refer.!E10&amp;" "&amp;Dateneingabe_Refer.!D10&amp;" "&amp;Dateneingabe_Refer.!I10)</f>
        <v>0</v>
      </c>
      <c r="C17" s="230"/>
      <c r="D17" s="233">
        <f t="shared" si="0"/>
        <v>28</v>
      </c>
      <c r="E17" s="230" t="str">
        <f>IFERROR(INDEX(Dateneingabe_Refer.!$E$5:$E$32,MATCH(ROWS($A$12:$E17),$D$12:$D$39,0)),"")</f>
        <v/>
      </c>
      <c r="F17" s="230" t="str">
        <f>IFERROR(INDEX(Dateneingabe_Refer.!$D$5:$D$32,MATCH(ROWS($A$12:$E17),$D$12:$D$39,0)),"")</f>
        <v/>
      </c>
      <c r="G17" s="393"/>
      <c r="H17" s="393"/>
      <c r="I17" s="393"/>
      <c r="J17" s="394"/>
    </row>
    <row r="18" spans="1:10" ht="14.1" customHeight="1" x14ac:dyDescent="0.2">
      <c r="A18" s="237">
        <v>7</v>
      </c>
      <c r="B18" s="230">
        <f>IF(Dateneingabe_Refer.!E11="",0,Dateneingabe_Refer.!E11&amp;" "&amp;Dateneingabe_Refer.!D11&amp;" "&amp;Dateneingabe_Refer.!I11)</f>
        <v>0</v>
      </c>
      <c r="C18" s="230"/>
      <c r="D18" s="233">
        <f t="shared" si="0"/>
        <v>28</v>
      </c>
      <c r="E18" s="230" t="str">
        <f>IFERROR(INDEX(Dateneingabe_Refer.!$E$5:$E$32,MATCH(ROWS($A$12:$E18),$D$12:$D$39,0)),"")</f>
        <v/>
      </c>
      <c r="F18" s="230" t="str">
        <f>IFERROR(INDEX(Dateneingabe_Refer.!$D$5:$D$32,MATCH(ROWS($A$12:$E18),$D$12:$D$39,0)),"")</f>
        <v/>
      </c>
      <c r="G18" s="393"/>
      <c r="H18" s="393"/>
      <c r="I18" s="393"/>
      <c r="J18" s="394"/>
    </row>
    <row r="19" spans="1:10" ht="14.1" customHeight="1" x14ac:dyDescent="0.2">
      <c r="A19" s="237">
        <v>8</v>
      </c>
      <c r="B19" s="230">
        <f>IF(Dateneingabe_Refer.!E12="",0,Dateneingabe_Refer.!E12&amp;" "&amp;Dateneingabe_Refer.!D12&amp;" "&amp;Dateneingabe_Refer.!I12)</f>
        <v>0</v>
      </c>
      <c r="C19" s="230"/>
      <c r="D19" s="233">
        <f t="shared" si="0"/>
        <v>28</v>
      </c>
      <c r="E19" s="230" t="str">
        <f>IFERROR(INDEX(Dateneingabe_Refer.!$E$5:$E$32,MATCH(ROWS($A$12:$E19),$D$12:$D$39,0)),"")</f>
        <v/>
      </c>
      <c r="F19" s="230" t="str">
        <f>IFERROR(INDEX(Dateneingabe_Refer.!$D$5:$D$32,MATCH(ROWS($A$12:$E19),$D$12:$D$39,0)),"")</f>
        <v/>
      </c>
      <c r="G19" s="393"/>
      <c r="H19" s="393"/>
      <c r="I19" s="393"/>
      <c r="J19" s="394"/>
    </row>
    <row r="20" spans="1:10" ht="14.1" customHeight="1" x14ac:dyDescent="0.2">
      <c r="A20" s="237">
        <v>9</v>
      </c>
      <c r="B20" s="230">
        <f>IF(Dateneingabe_Refer.!E13="",0,Dateneingabe_Refer.!E13&amp;" "&amp;Dateneingabe_Refer.!D13&amp;" "&amp;Dateneingabe_Refer.!I13)</f>
        <v>0</v>
      </c>
      <c r="C20" s="230"/>
      <c r="D20" s="233">
        <f t="shared" si="0"/>
        <v>28</v>
      </c>
      <c r="E20" s="230" t="str">
        <f>IFERROR(INDEX(Dateneingabe_Refer.!$E$5:$E$32,MATCH(ROWS($A$12:$E20),$D$12:$D$39,0)),"")</f>
        <v/>
      </c>
      <c r="F20" s="230" t="str">
        <f>IFERROR(INDEX(Dateneingabe_Refer.!$D$5:$D$32,MATCH(ROWS($A$12:$E20),$D$12:$D$39,0)),"")</f>
        <v/>
      </c>
      <c r="G20" s="393"/>
      <c r="H20" s="393"/>
      <c r="I20" s="393"/>
      <c r="J20" s="394"/>
    </row>
    <row r="21" spans="1:10" ht="14.1" customHeight="1" x14ac:dyDescent="0.2">
      <c r="A21" s="237">
        <v>10</v>
      </c>
      <c r="B21" s="230">
        <f>IF(Dateneingabe_Refer.!E14="",0,Dateneingabe_Refer.!E14&amp;" "&amp;Dateneingabe_Refer.!D14&amp;" "&amp;Dateneingabe_Refer.!I14)</f>
        <v>0</v>
      </c>
      <c r="C21" s="230"/>
      <c r="D21" s="233">
        <f t="shared" si="0"/>
        <v>28</v>
      </c>
      <c r="E21" s="230" t="str">
        <f>IFERROR(INDEX(Dateneingabe_Refer.!$E$5:$E$32,MATCH(ROWS($A$12:$E21),$D$12:$D$39,0)),"")</f>
        <v/>
      </c>
      <c r="F21" s="230" t="str">
        <f>IFERROR(INDEX(Dateneingabe_Refer.!$D$5:$D$32,MATCH(ROWS($A$12:$E21),$D$12:$D$39,0)),"")</f>
        <v/>
      </c>
      <c r="G21" s="393"/>
      <c r="H21" s="393"/>
      <c r="I21" s="393"/>
      <c r="J21" s="394"/>
    </row>
    <row r="22" spans="1:10" ht="14.1" customHeight="1" x14ac:dyDescent="0.2">
      <c r="A22" s="237">
        <v>11</v>
      </c>
      <c r="B22" s="230">
        <f>IF(Dateneingabe_Refer.!E15="",0,Dateneingabe_Refer.!E15&amp;" "&amp;Dateneingabe_Refer.!D15&amp;" "&amp;Dateneingabe_Refer.!I15)</f>
        <v>0</v>
      </c>
      <c r="C22" s="230"/>
      <c r="D22" s="233">
        <f t="shared" si="0"/>
        <v>28</v>
      </c>
      <c r="E22" s="230" t="str">
        <f>IFERROR(INDEX(Dateneingabe_Refer.!$E$5:$E$32,MATCH(ROWS($A$12:$E22),$D$12:$D$39,0)),"")</f>
        <v/>
      </c>
      <c r="F22" s="230" t="str">
        <f>IFERROR(INDEX(Dateneingabe_Refer.!$D$5:$D$32,MATCH(ROWS($A$12:$E22),$D$12:$D$39,0)),"")</f>
        <v/>
      </c>
      <c r="G22" s="393"/>
      <c r="H22" s="393"/>
      <c r="I22" s="393"/>
      <c r="J22" s="394"/>
    </row>
    <row r="23" spans="1:10" ht="14.1" customHeight="1" x14ac:dyDescent="0.2">
      <c r="A23" s="239">
        <v>12</v>
      </c>
      <c r="B23" s="240">
        <f>IF(Dateneingabe_Refer.!E16="",0,Dateneingabe_Refer.!E16&amp;" "&amp;Dateneingabe_Refer.!D16&amp;" "&amp;Dateneingabe_Refer.!I16)</f>
        <v>0</v>
      </c>
      <c r="C23" s="240"/>
      <c r="D23" s="244">
        <f t="shared" si="0"/>
        <v>28</v>
      </c>
      <c r="E23" s="240" t="str">
        <f>IFERROR(INDEX(Dateneingabe_Refer.!$E$5:$E$32,MATCH(ROWS($A$12:$E23),$D$12:$D$39,0)),"")</f>
        <v/>
      </c>
      <c r="F23" s="240" t="str">
        <f>IFERROR(INDEX(Dateneingabe_Refer.!$D$5:$D$32,MATCH(ROWS($A$12:$E23),$D$12:$D$39,0)),"")</f>
        <v/>
      </c>
      <c r="G23" s="395"/>
      <c r="H23" s="395"/>
      <c r="I23" s="395"/>
      <c r="J23" s="396"/>
    </row>
    <row r="24" spans="1:10" ht="14.1" hidden="1" customHeight="1" x14ac:dyDescent="0.2">
      <c r="A24" s="279">
        <v>13</v>
      </c>
      <c r="B24" s="232">
        <f>IF(Dateneingabe_Refer.!E17="",0,Dateneingabe_Refer.!E17&amp;" "&amp;Dateneingabe_Refer.!D17&amp;" "&amp;Dateneingabe_Refer.!I17)</f>
        <v>0</v>
      </c>
      <c r="C24" s="232"/>
      <c r="D24" s="270">
        <f t="shared" si="0"/>
        <v>28</v>
      </c>
      <c r="E24" s="232" t="str">
        <f>IFERROR(INDEX(Dateneingabe_Refer.!$E$5:$E$32,MATCH(ROWS($A$12:$E24),$D$12:$D$39,0)),"")</f>
        <v/>
      </c>
      <c r="F24" s="232" t="str">
        <f>IFERROR(INDEX(Dateneingabe_Refer.!$D$5:$D$32,MATCH(ROWS($A$12:$E24),$D$12:$D$39,0)),"")</f>
        <v/>
      </c>
      <c r="G24" s="391"/>
      <c r="H24" s="391"/>
      <c r="I24" s="391"/>
      <c r="J24" s="276"/>
    </row>
    <row r="25" spans="1:10" ht="14.1" hidden="1" customHeight="1" x14ac:dyDescent="0.2">
      <c r="A25" s="237">
        <v>14</v>
      </c>
      <c r="B25" s="230">
        <f>IF(Dateneingabe_Refer.!E18="",0,Dateneingabe_Refer.!E18&amp;" "&amp;Dateneingabe_Refer.!D18&amp;" "&amp;Dateneingabe_Refer.!I18)</f>
        <v>0</v>
      </c>
      <c r="C25" s="230"/>
      <c r="D25" s="233">
        <f t="shared" si="0"/>
        <v>28</v>
      </c>
      <c r="E25" s="230" t="str">
        <f>IFERROR(INDEX(Dateneingabe_Refer.!$E$5:$E$32,MATCH(ROWS($A$12:$E25),$D$12:$D$39,0)),"")</f>
        <v/>
      </c>
      <c r="F25" s="230" t="str">
        <f>IFERROR(INDEX(Dateneingabe_Refer.!$D$5:$D$32,MATCH(ROWS($A$12:$E25),$D$12:$D$39,0)),"")</f>
        <v/>
      </c>
      <c r="G25" s="392"/>
      <c r="H25" s="392"/>
      <c r="I25" s="392"/>
      <c r="J25" s="276"/>
    </row>
    <row r="26" spans="1:10" ht="14.1" hidden="1" customHeight="1" x14ac:dyDescent="0.2">
      <c r="A26" s="237">
        <v>15</v>
      </c>
      <c r="B26" s="230">
        <f>IF(Dateneingabe_Refer.!E19="",0,Dateneingabe_Refer.!E19&amp;" "&amp;Dateneingabe_Refer.!D19&amp;" "&amp;Dateneingabe_Refer.!I19)</f>
        <v>0</v>
      </c>
      <c r="C26" s="230"/>
      <c r="D26" s="233">
        <f t="shared" si="0"/>
        <v>28</v>
      </c>
      <c r="E26" s="230" t="str">
        <f>IFERROR(INDEX(Dateneingabe_Refer.!$E$5:$E$32,MATCH(ROWS($A$12:$E26),$D$12:$D$39,0)),"")</f>
        <v/>
      </c>
      <c r="F26" s="230" t="str">
        <f>IFERROR(INDEX(Dateneingabe_Refer.!$D$5:$D$32,MATCH(ROWS($A$12:$E26),$D$12:$D$39,0)),"")</f>
        <v/>
      </c>
      <c r="G26" s="392"/>
      <c r="H26" s="392"/>
      <c r="I26" s="392"/>
      <c r="J26" s="276"/>
    </row>
    <row r="27" spans="1:10" ht="14.1" hidden="1" customHeight="1" x14ac:dyDescent="0.2">
      <c r="A27" s="237">
        <v>16</v>
      </c>
      <c r="B27" s="230">
        <f>IF(Dateneingabe_Refer.!E20="",0,Dateneingabe_Refer.!E20&amp;" "&amp;Dateneingabe_Refer.!D20&amp;" "&amp;Dateneingabe_Refer.!I20)</f>
        <v>0</v>
      </c>
      <c r="C27" s="230"/>
      <c r="D27" s="233">
        <f t="shared" si="0"/>
        <v>28</v>
      </c>
      <c r="E27" s="230" t="str">
        <f>IFERROR(INDEX(Dateneingabe_Refer.!$E$5:$E$32,MATCH(ROWS($A$12:$E27),$D$12:$D$39,0)),"")</f>
        <v/>
      </c>
      <c r="F27" s="230" t="str">
        <f>IFERROR(INDEX(Dateneingabe_Refer.!$D$5:$D$32,MATCH(ROWS($A$12:$E27),$D$12:$D$39,0)),"")</f>
        <v/>
      </c>
      <c r="G27" s="392"/>
      <c r="H27" s="392"/>
      <c r="I27" s="392"/>
      <c r="J27" s="276"/>
    </row>
    <row r="28" spans="1:10" ht="14.1" hidden="1" customHeight="1" x14ac:dyDescent="0.2">
      <c r="A28" s="237">
        <v>17</v>
      </c>
      <c r="B28" s="230">
        <f>IF(Dateneingabe_Refer.!E21="",0,Dateneingabe_Refer.!E21&amp;" "&amp;Dateneingabe_Refer.!D21&amp;" "&amp;Dateneingabe_Refer.!I21)</f>
        <v>0</v>
      </c>
      <c r="C28" s="230"/>
      <c r="D28" s="233">
        <f t="shared" si="0"/>
        <v>28</v>
      </c>
      <c r="E28" s="230" t="str">
        <f>IFERROR(INDEX(Dateneingabe_Refer.!$E$5:$E$32,MATCH(ROWS($A$12:$E28),$D$12:$D$39,0)),"")</f>
        <v/>
      </c>
      <c r="F28" s="230" t="str">
        <f>IFERROR(INDEX(Dateneingabe_Refer.!$D$5:$D$32,MATCH(ROWS($A$12:$E28),$D$12:$D$39,0)),"")</f>
        <v/>
      </c>
      <c r="G28" s="392"/>
      <c r="H28" s="392"/>
      <c r="I28" s="392"/>
      <c r="J28" s="276"/>
    </row>
    <row r="29" spans="1:10" ht="14.1" hidden="1" customHeight="1" x14ac:dyDescent="0.2">
      <c r="A29" s="237">
        <v>18</v>
      </c>
      <c r="B29" s="230">
        <f>IF(Dateneingabe_Refer.!E22="",0,Dateneingabe_Refer.!E22&amp;" "&amp;Dateneingabe_Refer.!D22&amp;" "&amp;Dateneingabe_Refer.!I22)</f>
        <v>0</v>
      </c>
      <c r="C29" s="230"/>
      <c r="D29" s="233">
        <f t="shared" si="0"/>
        <v>28</v>
      </c>
      <c r="E29" s="230" t="str">
        <f>IFERROR(INDEX(Dateneingabe_Refer.!$E$5:$E$32,MATCH(ROWS($A$12:$E29),$D$12:$D$39,0)),"")</f>
        <v/>
      </c>
      <c r="F29" s="230" t="str">
        <f>IFERROR(INDEX(Dateneingabe_Refer.!$D$5:$D$32,MATCH(ROWS($A$12:$E29),$D$12:$D$39,0)),"")</f>
        <v/>
      </c>
      <c r="G29" s="392"/>
      <c r="H29" s="392"/>
      <c r="I29" s="392"/>
      <c r="J29" s="276"/>
    </row>
    <row r="30" spans="1:10" ht="14.1" hidden="1" customHeight="1" x14ac:dyDescent="0.2">
      <c r="A30" s="237">
        <v>19</v>
      </c>
      <c r="B30" s="230">
        <f>IF(Dateneingabe_Refer.!E23="",0,Dateneingabe_Refer.!E23&amp;" "&amp;Dateneingabe_Refer.!D23&amp;" "&amp;Dateneingabe_Refer.!I23)</f>
        <v>0</v>
      </c>
      <c r="C30" s="230"/>
      <c r="D30" s="233">
        <f t="shared" si="0"/>
        <v>28</v>
      </c>
      <c r="E30" s="230" t="str">
        <f>IFERROR(INDEX(Dateneingabe_Refer.!$E$5:$E$32,MATCH(ROWS($A$12:$E30),$D$12:$D$39,0)),"")</f>
        <v/>
      </c>
      <c r="F30" s="230" t="str">
        <f>IFERROR(INDEX(Dateneingabe_Refer.!$D$5:$D$32,MATCH(ROWS($A$12:$E30),$D$12:$D$39,0)),"")</f>
        <v/>
      </c>
      <c r="G30" s="392"/>
      <c r="H30" s="392"/>
      <c r="I30" s="392"/>
      <c r="J30" s="276"/>
    </row>
    <row r="31" spans="1:10" ht="14.1" hidden="1" customHeight="1" x14ac:dyDescent="0.2">
      <c r="A31" s="237">
        <v>20</v>
      </c>
      <c r="B31" s="230">
        <f>IF(Dateneingabe_Refer.!E24="",0,Dateneingabe_Refer.!E24&amp;" "&amp;Dateneingabe_Refer.!D24&amp;" "&amp;Dateneingabe_Refer.!I24)</f>
        <v>0</v>
      </c>
      <c r="C31" s="230"/>
      <c r="D31" s="233">
        <f t="shared" si="0"/>
        <v>28</v>
      </c>
      <c r="E31" s="230" t="str">
        <f>IFERROR(INDEX(Dateneingabe_Refer.!$E$5:$E$32,MATCH(ROWS($A$12:$E31),$D$12:$D$39,0)),"")</f>
        <v/>
      </c>
      <c r="F31" s="230" t="str">
        <f>IFERROR(INDEX(Dateneingabe_Refer.!$D$5:$D$32,MATCH(ROWS($A$12:$E31),$D$12:$D$39,0)),"")</f>
        <v/>
      </c>
      <c r="G31" s="392"/>
      <c r="H31" s="392"/>
      <c r="I31" s="392"/>
      <c r="J31" s="276"/>
    </row>
    <row r="32" spans="1:10" ht="14.1" hidden="1" customHeight="1" x14ac:dyDescent="0.2">
      <c r="A32" s="237">
        <v>21</v>
      </c>
      <c r="B32" s="230">
        <f>IF(Dateneingabe_Refer.!E25="",0,Dateneingabe_Refer.!E25&amp;" "&amp;Dateneingabe_Refer.!D25&amp;" "&amp;Dateneingabe_Refer.!I25)</f>
        <v>0</v>
      </c>
      <c r="C32" s="230"/>
      <c r="D32" s="233">
        <f t="shared" si="0"/>
        <v>28</v>
      </c>
      <c r="E32" s="230" t="str">
        <f>IFERROR(INDEX(Dateneingabe_Refer.!$E$5:$E$32,MATCH(ROWS($A$12:$E32),$D$12:$D$39,0)),"")</f>
        <v/>
      </c>
      <c r="F32" s="230" t="str">
        <f>IFERROR(INDEX(Dateneingabe_Refer.!$D$5:$D$32,MATCH(ROWS($A$12:$E32),$D$12:$D$39,0)),"")</f>
        <v/>
      </c>
      <c r="G32" s="392"/>
      <c r="H32" s="392"/>
      <c r="I32" s="392"/>
      <c r="J32" s="276"/>
    </row>
    <row r="33" spans="1:10" ht="14.1" hidden="1" customHeight="1" x14ac:dyDescent="0.2">
      <c r="A33" s="237">
        <v>22</v>
      </c>
      <c r="B33" s="230">
        <f>IF(Dateneingabe_Refer.!E26="",0,Dateneingabe_Refer.!E26&amp;" "&amp;Dateneingabe_Refer.!D26&amp;" "&amp;Dateneingabe_Refer.!I26)</f>
        <v>0</v>
      </c>
      <c r="C33" s="230"/>
      <c r="D33" s="233">
        <f t="shared" si="0"/>
        <v>28</v>
      </c>
      <c r="E33" s="230" t="str">
        <f>IFERROR(INDEX(Dateneingabe_Refer.!$E$5:$E$32,MATCH(ROWS($A$12:$E33),$D$12:$D$39,0)),"")</f>
        <v/>
      </c>
      <c r="F33" s="230" t="str">
        <f>IFERROR(INDEX(Dateneingabe_Refer.!$D$5:$D$32,MATCH(ROWS($A$12:$E33),$D$12:$D$39,0)),"")</f>
        <v/>
      </c>
      <c r="G33" s="392"/>
      <c r="H33" s="392"/>
      <c r="I33" s="392"/>
      <c r="J33" s="276"/>
    </row>
    <row r="34" spans="1:10" ht="14.1" hidden="1" customHeight="1" x14ac:dyDescent="0.2">
      <c r="A34" s="237">
        <v>23</v>
      </c>
      <c r="B34" s="230">
        <f>IF(Dateneingabe_Refer.!E27="",0,Dateneingabe_Refer.!E27&amp;" "&amp;Dateneingabe_Refer.!D27&amp;" "&amp;Dateneingabe_Refer.!I27)</f>
        <v>0</v>
      </c>
      <c r="C34" s="230"/>
      <c r="D34" s="233">
        <f t="shared" si="0"/>
        <v>28</v>
      </c>
      <c r="E34" s="230" t="str">
        <f>IFERROR(INDEX(Dateneingabe_Refer.!$E$5:$E$32,MATCH(ROWS($A$12:$E34),$D$12:$D$39,0)),"")</f>
        <v/>
      </c>
      <c r="F34" s="230" t="str">
        <f>IFERROR(INDEX(Dateneingabe_Refer.!$D$5:$D$32,MATCH(ROWS($A$12:$E34),$D$12:$D$39,0)),"")</f>
        <v/>
      </c>
      <c r="G34" s="392"/>
      <c r="H34" s="392"/>
      <c r="I34" s="392"/>
      <c r="J34" s="276"/>
    </row>
    <row r="35" spans="1:10" ht="14.1" hidden="1" customHeight="1" x14ac:dyDescent="0.2">
      <c r="A35" s="237">
        <v>24</v>
      </c>
      <c r="B35" s="230">
        <f>IF(Dateneingabe_Refer.!E28="",0,Dateneingabe_Refer.!E28&amp;" "&amp;Dateneingabe_Refer.!D28&amp;" "&amp;Dateneingabe_Refer.!I28)</f>
        <v>0</v>
      </c>
      <c r="C35" s="230"/>
      <c r="D35" s="233">
        <f t="shared" si="0"/>
        <v>28</v>
      </c>
      <c r="E35" s="230" t="str">
        <f>IFERROR(INDEX(Dateneingabe_Refer.!$E$5:$E$32,MATCH(ROWS($A$12:$E35),$D$12:$D$39,0)),"")</f>
        <v/>
      </c>
      <c r="F35" s="230" t="str">
        <f>IFERROR(INDEX(Dateneingabe_Refer.!$D$5:$D$32,MATCH(ROWS($A$12:$E35),$D$12:$D$39,0)),"")</f>
        <v/>
      </c>
      <c r="G35" s="392"/>
      <c r="H35" s="392"/>
      <c r="I35" s="392"/>
      <c r="J35" s="276"/>
    </row>
    <row r="36" spans="1:10" ht="14.1" hidden="1" customHeight="1" x14ac:dyDescent="0.2">
      <c r="A36" s="237">
        <v>25</v>
      </c>
      <c r="B36" s="230">
        <f>IF(Dateneingabe_Refer.!E29="",0,Dateneingabe_Refer.!E29&amp;" "&amp;Dateneingabe_Refer.!D29&amp;" "&amp;Dateneingabe_Refer.!I29)</f>
        <v>0</v>
      </c>
      <c r="C36" s="230"/>
      <c r="D36" s="233">
        <f t="shared" si="0"/>
        <v>28</v>
      </c>
      <c r="E36" s="230" t="str">
        <f>IFERROR(INDEX(Dateneingabe_Refer.!$E$5:$E$32,MATCH(ROWS($A$12:$E36),$D$12:$D$39,0)),"")</f>
        <v/>
      </c>
      <c r="F36" s="230" t="str">
        <f>IFERROR(INDEX(Dateneingabe_Refer.!$D$5:$D$32,MATCH(ROWS($A$12:$E36),$D$12:$D$39,0)),"")</f>
        <v/>
      </c>
      <c r="G36" s="392"/>
      <c r="H36" s="392"/>
      <c r="I36" s="392"/>
      <c r="J36" s="276"/>
    </row>
    <row r="37" spans="1:10" ht="14.1" hidden="1" customHeight="1" x14ac:dyDescent="0.2">
      <c r="A37" s="237">
        <v>26</v>
      </c>
      <c r="B37" s="230">
        <f>IF(Dateneingabe_Refer.!E30="",0,Dateneingabe_Refer.!E30&amp;" "&amp;Dateneingabe_Refer.!D30&amp;" "&amp;Dateneingabe_Refer.!I30)</f>
        <v>0</v>
      </c>
      <c r="C37" s="230"/>
      <c r="D37" s="233">
        <f t="shared" si="0"/>
        <v>28</v>
      </c>
      <c r="E37" s="230" t="str">
        <f>IFERROR(INDEX(Dateneingabe_Refer.!$E$5:$E$32,MATCH(ROWS($A$12:$E37),$D$12:$D$39,0)),"")</f>
        <v/>
      </c>
      <c r="F37" s="230" t="str">
        <f>IFERROR(INDEX(Dateneingabe_Refer.!$D$5:$D$32,MATCH(ROWS($A$12:$E37),$D$12:$D$39,0)),"")</f>
        <v/>
      </c>
      <c r="G37" s="392"/>
      <c r="H37" s="392"/>
      <c r="I37" s="392"/>
      <c r="J37" s="276"/>
    </row>
    <row r="38" spans="1:10" ht="14.1" hidden="1" customHeight="1" x14ac:dyDescent="0.2">
      <c r="A38" s="237">
        <v>27</v>
      </c>
      <c r="B38" s="230">
        <f>IF(Dateneingabe_Refer.!E31="",0,Dateneingabe_Refer.!E31&amp;" "&amp;Dateneingabe_Refer.!D31&amp;" "&amp;Dateneingabe_Refer.!I31)</f>
        <v>0</v>
      </c>
      <c r="C38" s="230"/>
      <c r="D38" s="233">
        <f t="shared" si="0"/>
        <v>28</v>
      </c>
      <c r="E38" s="230" t="str">
        <f>IFERROR(INDEX(Dateneingabe_Refer.!$E$5:$E$32,MATCH(ROWS($A$12:$E38),$D$12:$D$39,0)),"")</f>
        <v/>
      </c>
      <c r="F38" s="230" t="str">
        <f>IFERROR(INDEX(Dateneingabe_Refer.!$D$5:$D$32,MATCH(ROWS($A$12:$E38),$D$12:$D$39,0)),"")</f>
        <v/>
      </c>
      <c r="G38" s="392"/>
      <c r="H38" s="392"/>
      <c r="I38" s="392"/>
      <c r="J38" s="276"/>
    </row>
    <row r="39" spans="1:10" ht="14.1" hidden="1" customHeight="1" x14ac:dyDescent="0.2">
      <c r="A39" s="237">
        <v>28</v>
      </c>
      <c r="B39" s="230">
        <f>IF(Dateneingabe_Refer.!E32="",0,Dateneingabe_Refer.!E32&amp;" "&amp;Dateneingabe_Refer.!D32&amp;" "&amp;Dateneingabe_Refer.!I32)</f>
        <v>0</v>
      </c>
      <c r="C39" s="230"/>
      <c r="D39" s="233">
        <f t="shared" si="0"/>
        <v>28</v>
      </c>
      <c r="E39" s="230">
        <f>IFERROR(INDEX(Dateneingabe_Refer.!$E$5:$E$32,MATCH(ROWS($A$12:$E39),$D$12:$D$39,0)),"")</f>
        <v>0</v>
      </c>
      <c r="F39" s="230">
        <f>IFERROR(INDEX(Dateneingabe_Refer.!$D$5:$D$32,MATCH(ROWS($A$12:$E39),$D$12:$D$39,0)),"")</f>
        <v>0</v>
      </c>
      <c r="G39" s="392"/>
      <c r="H39" s="392"/>
      <c r="I39" s="392"/>
      <c r="J39" s="276"/>
    </row>
    <row r="40" spans="1:10" ht="14.1" hidden="1" customHeight="1" x14ac:dyDescent="0.2">
      <c r="A40" s="237">
        <v>29</v>
      </c>
      <c r="B40" s="230">
        <f>IF(Dateneingabe_Refer.!E33="",0,Dateneingabe_Refer.!E33&amp;" "&amp;Dateneingabe_Refer.!D33&amp;" "&amp;Dateneingabe_Refer.!I33)</f>
        <v>0</v>
      </c>
      <c r="C40" s="230"/>
      <c r="D40" s="233">
        <f t="shared" si="0"/>
        <v>0</v>
      </c>
      <c r="E40" s="230" t="str">
        <f>IFERROR(INDEX(Dateneingabe_Refer.!$E$5:$E$32,MATCH(ROWS($A$12:$E40),$D$12:$D$39,0)),"")</f>
        <v/>
      </c>
      <c r="F40" s="230" t="str">
        <f>IFERROR(INDEX(Dateneingabe_Refer.!$D$5:$D$32,MATCH(ROWS($A$12:$E40),$D$12:$D$39,0)),"")</f>
        <v/>
      </c>
      <c r="G40" s="392"/>
      <c r="H40" s="392"/>
      <c r="I40" s="392"/>
      <c r="J40" s="276"/>
    </row>
    <row r="41" spans="1:10" ht="14.1" hidden="1" customHeight="1" x14ac:dyDescent="0.2">
      <c r="A41" s="239">
        <v>30</v>
      </c>
      <c r="B41" s="240">
        <f>IF(Dateneingabe_Refer.!E34="",0,Dateneingabe_Refer.!E34&amp;" "&amp;Dateneingabe_Refer.!D34&amp;" "&amp;Dateneingabe_Refer.!I34)</f>
        <v>0</v>
      </c>
      <c r="C41" s="240"/>
      <c r="D41" s="244">
        <f t="shared" si="0"/>
        <v>0</v>
      </c>
      <c r="E41" s="240" t="str">
        <f>IFERROR(INDEX(Dateneingabe_Refer.!$E$5:$E$32,MATCH(ROWS($A$12:$E41),$D$12:$D$39,0)),"")</f>
        <v/>
      </c>
      <c r="F41" s="240" t="str">
        <f>IFERROR(INDEX(Dateneingabe_Refer.!$D$5:$D$32,MATCH(ROWS($A$12:$E41),$D$12:$D$39,0)),"")</f>
        <v/>
      </c>
      <c r="G41" s="401"/>
      <c r="H41" s="401"/>
      <c r="I41" s="401"/>
      <c r="J41" s="276"/>
    </row>
    <row r="42" spans="1:10" x14ac:dyDescent="0.2">
      <c r="A42" s="245"/>
      <c r="B42" s="245"/>
      <c r="C42" s="245"/>
      <c r="D42" s="234"/>
      <c r="E42" s="245"/>
      <c r="F42" s="245"/>
      <c r="G42" s="245"/>
      <c r="H42" s="245"/>
      <c r="I42" s="245"/>
      <c r="J42" s="276"/>
    </row>
    <row r="43" spans="1:10" x14ac:dyDescent="0.2">
      <c r="A43" s="245"/>
      <c r="B43" s="245"/>
      <c r="C43" s="245"/>
      <c r="D43" s="234"/>
      <c r="E43" s="245"/>
      <c r="F43" s="245"/>
      <c r="G43" s="245"/>
      <c r="H43" s="245"/>
      <c r="I43" s="245"/>
      <c r="J43" s="276"/>
    </row>
    <row r="44" spans="1:10" x14ac:dyDescent="0.2">
      <c r="A44" s="282" t="s">
        <v>2472</v>
      </c>
      <c r="B44" s="245"/>
      <c r="C44" s="245"/>
      <c r="D44" s="234"/>
      <c r="E44" s="245"/>
      <c r="F44" s="245"/>
      <c r="G44" s="245"/>
      <c r="H44" s="245"/>
      <c r="I44" s="245"/>
      <c r="J44" s="276"/>
    </row>
    <row r="45" spans="1:10" ht="24.75" customHeight="1" x14ac:dyDescent="0.2">
      <c r="A45" s="23" t="s">
        <v>2468</v>
      </c>
      <c r="B45" s="12"/>
      <c r="C45" s="12"/>
      <c r="D45" s="13" t="s">
        <v>2469</v>
      </c>
      <c r="E45" s="12" t="s">
        <v>2470</v>
      </c>
      <c r="F45" s="12" t="s">
        <v>2450</v>
      </c>
      <c r="G45" s="390" t="s">
        <v>2471</v>
      </c>
      <c r="H45" s="390"/>
      <c r="I45" s="390"/>
      <c r="J45" s="319" t="s">
        <v>3966</v>
      </c>
    </row>
    <row r="46" spans="1:10" ht="14.1" customHeight="1" x14ac:dyDescent="0.2">
      <c r="A46" s="236">
        <v>1</v>
      </c>
      <c r="B46" s="247">
        <f>IF(Dateneingabe_Teilnehm.!D5="",0,Dateneingabe_Teilnehm.!D5&amp;" "&amp;Dateneingabe_Teilnehm.!C5&amp;" "&amp;Dateneingabe_Teilnehm.!G5)</f>
        <v>0</v>
      </c>
      <c r="C46" s="229"/>
      <c r="D46" s="243">
        <f>COUNTIF($B$46:$B$295,"&lt;="&amp;$B$46:$B$295)</f>
        <v>250</v>
      </c>
      <c r="E46" s="229" t="str">
        <f>IFERROR(INDEX(Dateneingabe_Teilnehm.!$D$5:$D$954,MATCH(ROWS($A$46:$E46),$D$46:$D$295,0)),"")</f>
        <v/>
      </c>
      <c r="F46" s="229" t="str">
        <f>IFERROR(INDEX(Dateneingabe_Teilnehm.!$C$5:$C$294,MATCH(ROWS($A$46:$E46),$D$46:$D$295,0)),"")</f>
        <v/>
      </c>
      <c r="G46" s="402"/>
      <c r="H46" s="402"/>
      <c r="I46" s="402"/>
      <c r="J46" s="323" t="str">
        <f>IFERROR(INDEX(Dateneingabe_Teilnehm.!$J$5:$J$294,MATCH(ROWS($A$46:$E46),$D$46:$D$295,0)),"")</f>
        <v/>
      </c>
    </row>
    <row r="47" spans="1:10" ht="14.1" customHeight="1" x14ac:dyDescent="0.2">
      <c r="A47" s="237">
        <v>2</v>
      </c>
      <c r="B47" s="224">
        <f>IF(Dateneingabe_Teilnehm.!D6="",0,Dateneingabe_Teilnehm.!D6&amp;" "&amp;Dateneingabe_Teilnehm.!C6&amp;" "&amp;Dateneingabe_Teilnehm.!G6)</f>
        <v>0</v>
      </c>
      <c r="C47" s="230"/>
      <c r="D47" s="233">
        <f t="shared" ref="D47:D110" si="1">COUNTIF($B$46:$B$295,"&lt;="&amp;$B$46:$B$295)</f>
        <v>250</v>
      </c>
      <c r="E47" s="230" t="str">
        <f>IFERROR(INDEX(Dateneingabe_Teilnehm.!$D$5:$D$294,MATCH(ROWS($A$46:$E47),$D$46:$D$295,0)),"")</f>
        <v/>
      </c>
      <c r="F47" s="230" t="str">
        <f>IFERROR(INDEX(Dateneingabe_Teilnehm.!$C$5:$C$294,MATCH(ROWS($A$46:$E47),$D$46:$D$295,0)),"")</f>
        <v/>
      </c>
      <c r="G47" s="392"/>
      <c r="H47" s="392"/>
      <c r="I47" s="392"/>
      <c r="J47" s="231" t="str">
        <f>IFERROR(INDEX(Dateneingabe_Teilnehm.!$J$5:$J$294,MATCH(ROWS($A$46:$E47),$D$46:$D$295,0)),"")</f>
        <v/>
      </c>
    </row>
    <row r="48" spans="1:10" ht="14.1" customHeight="1" x14ac:dyDescent="0.2">
      <c r="A48" s="237">
        <v>3</v>
      </c>
      <c r="B48" s="224">
        <f>IF(Dateneingabe_Teilnehm.!D7="",0,Dateneingabe_Teilnehm.!D7&amp;" "&amp;Dateneingabe_Teilnehm.!C7&amp;" "&amp;Dateneingabe_Teilnehm.!G7)</f>
        <v>0</v>
      </c>
      <c r="C48" s="230"/>
      <c r="D48" s="233">
        <f t="shared" si="1"/>
        <v>250</v>
      </c>
      <c r="E48" s="230" t="str">
        <f>IFERROR(INDEX(Dateneingabe_Teilnehm.!$D$5:$D$294,MATCH(ROWS($A$46:$E48),$D$46:$D$295,0)),"")</f>
        <v/>
      </c>
      <c r="F48" s="230" t="str">
        <f>IFERROR(INDEX(Dateneingabe_Teilnehm.!$C$5:$C$294,MATCH(ROWS($A$46:$E48),$D$46:$D$295,0)),"")</f>
        <v/>
      </c>
      <c r="G48" s="392"/>
      <c r="H48" s="392"/>
      <c r="I48" s="392"/>
      <c r="J48" s="231" t="str">
        <f>IFERROR(INDEX(Dateneingabe_Teilnehm.!$J$5:$J$294,MATCH(ROWS($A$46:$E48),$D$46:$D$295,0)),"")</f>
        <v/>
      </c>
    </row>
    <row r="49" spans="1:10" ht="14.1" customHeight="1" x14ac:dyDescent="0.2">
      <c r="A49" s="237">
        <v>4</v>
      </c>
      <c r="B49" s="224">
        <f>IF(Dateneingabe_Teilnehm.!D8="",0,Dateneingabe_Teilnehm.!D8&amp;" "&amp;Dateneingabe_Teilnehm.!C8&amp;" "&amp;Dateneingabe_Teilnehm.!G8)</f>
        <v>0</v>
      </c>
      <c r="C49" s="230"/>
      <c r="D49" s="233">
        <f t="shared" si="1"/>
        <v>250</v>
      </c>
      <c r="E49" s="230" t="str">
        <f>IFERROR(INDEX(Dateneingabe_Teilnehm.!$D$5:$D$294,MATCH(ROWS($A$46:$E49),$D$46:$D$295,0)),"")</f>
        <v/>
      </c>
      <c r="F49" s="230" t="str">
        <f>IFERROR(INDEX(Dateneingabe_Teilnehm.!$C$5:$C$294,MATCH(ROWS($A$46:$E49),$D$46:$D$295,0)),"")</f>
        <v/>
      </c>
      <c r="G49" s="392"/>
      <c r="H49" s="392"/>
      <c r="I49" s="392"/>
      <c r="J49" s="231" t="str">
        <f>IFERROR(INDEX(Dateneingabe_Teilnehm.!$J$5:$J$294,MATCH(ROWS($A$46:$E49),$D$46:$D$295,0)),"")</f>
        <v/>
      </c>
    </row>
    <row r="50" spans="1:10" ht="14.1" customHeight="1" x14ac:dyDescent="0.2">
      <c r="A50" s="237">
        <v>5</v>
      </c>
      <c r="B50" s="224">
        <f>IF(Dateneingabe_Teilnehm.!D9="",0,Dateneingabe_Teilnehm.!D9&amp;" "&amp;Dateneingabe_Teilnehm.!C9&amp;" "&amp;Dateneingabe_Teilnehm.!G9)</f>
        <v>0</v>
      </c>
      <c r="C50" s="230"/>
      <c r="D50" s="233">
        <f t="shared" si="1"/>
        <v>250</v>
      </c>
      <c r="E50" s="230" t="str">
        <f>IFERROR(INDEX(Dateneingabe_Teilnehm.!$D$5:$D$294,MATCH(ROWS($A$46:$E50),$D$46:$D$295,0)),"")</f>
        <v/>
      </c>
      <c r="F50" s="230" t="str">
        <f>IFERROR(INDEX(Dateneingabe_Teilnehm.!$C$5:$C$294,MATCH(ROWS($A$46:$E50),$D$46:$D$295,0)),"")</f>
        <v/>
      </c>
      <c r="G50" s="392"/>
      <c r="H50" s="392"/>
      <c r="I50" s="392"/>
      <c r="J50" s="231" t="str">
        <f>IFERROR(INDEX(Dateneingabe_Teilnehm.!$J$5:$J$294,MATCH(ROWS($A$46:$E50),$D$46:$D$295,0)),"")</f>
        <v/>
      </c>
    </row>
    <row r="51" spans="1:10" ht="14.1" customHeight="1" x14ac:dyDescent="0.2">
      <c r="A51" s="237">
        <v>6</v>
      </c>
      <c r="B51" s="224">
        <f>IF(Dateneingabe_Teilnehm.!D10="",0,Dateneingabe_Teilnehm.!D10&amp;" "&amp;Dateneingabe_Teilnehm.!C10&amp;" "&amp;Dateneingabe_Teilnehm.!G10)</f>
        <v>0</v>
      </c>
      <c r="C51" s="230"/>
      <c r="D51" s="233">
        <f t="shared" si="1"/>
        <v>250</v>
      </c>
      <c r="E51" s="230" t="str">
        <f>IFERROR(INDEX(Dateneingabe_Teilnehm.!$D$5:$D$294,MATCH(ROWS($A$46:$E51),$D$46:$D$295,0)),"")</f>
        <v/>
      </c>
      <c r="F51" s="230" t="str">
        <f>IFERROR(INDEX(Dateneingabe_Teilnehm.!$C$5:$C$294,MATCH(ROWS($A$46:$E51),$D$46:$D$295,0)),"")</f>
        <v/>
      </c>
      <c r="G51" s="392"/>
      <c r="H51" s="392"/>
      <c r="I51" s="392"/>
      <c r="J51" s="231" t="str">
        <f>IFERROR(INDEX(Dateneingabe_Teilnehm.!$J$5:$J$294,MATCH(ROWS($A$46:$E51),$D$46:$D$295,0)),"")</f>
        <v/>
      </c>
    </row>
    <row r="52" spans="1:10" ht="14.1" customHeight="1" x14ac:dyDescent="0.2">
      <c r="A52" s="237">
        <v>7</v>
      </c>
      <c r="B52" s="224">
        <f>IF(Dateneingabe_Teilnehm.!D11="",0,Dateneingabe_Teilnehm.!D11&amp;" "&amp;Dateneingabe_Teilnehm.!C11&amp;" "&amp;Dateneingabe_Teilnehm.!G11)</f>
        <v>0</v>
      </c>
      <c r="C52" s="230"/>
      <c r="D52" s="233">
        <f t="shared" si="1"/>
        <v>250</v>
      </c>
      <c r="E52" s="230" t="str">
        <f>IFERROR(INDEX(Dateneingabe_Teilnehm.!$D$5:$D$294,MATCH(ROWS($A$46:$E52),$D$46:$D$295,0)),"")</f>
        <v/>
      </c>
      <c r="F52" s="230" t="str">
        <f>IFERROR(INDEX(Dateneingabe_Teilnehm.!$C$5:$C$294,MATCH(ROWS($A$46:$E52),$D$46:$D$295,0)),"")</f>
        <v/>
      </c>
      <c r="G52" s="392"/>
      <c r="H52" s="392"/>
      <c r="I52" s="392"/>
      <c r="J52" s="231" t="str">
        <f>IFERROR(INDEX(Dateneingabe_Teilnehm.!$J$5:$J$294,MATCH(ROWS($A$46:$E52),$D$46:$D$295,0)),"")</f>
        <v/>
      </c>
    </row>
    <row r="53" spans="1:10" ht="14.1" customHeight="1" x14ac:dyDescent="0.2">
      <c r="A53" s="237">
        <v>8</v>
      </c>
      <c r="B53" s="224">
        <f>IF(Dateneingabe_Teilnehm.!D12="",0,Dateneingabe_Teilnehm.!D12&amp;" "&amp;Dateneingabe_Teilnehm.!C12&amp;" "&amp;Dateneingabe_Teilnehm.!G12)</f>
        <v>0</v>
      </c>
      <c r="C53" s="230"/>
      <c r="D53" s="233">
        <f t="shared" si="1"/>
        <v>250</v>
      </c>
      <c r="E53" s="230" t="str">
        <f>IFERROR(INDEX(Dateneingabe_Teilnehm.!$D$5:$D$294,MATCH(ROWS($A$46:$E53),$D$46:$D$295,0)),"")</f>
        <v/>
      </c>
      <c r="F53" s="230" t="str">
        <f>IFERROR(INDEX(Dateneingabe_Teilnehm.!$C$5:$C$294,MATCH(ROWS($A$46:$E53),$D$46:$D$295,0)),"")</f>
        <v/>
      </c>
      <c r="G53" s="392"/>
      <c r="H53" s="392"/>
      <c r="I53" s="392"/>
      <c r="J53" s="231" t="str">
        <f>IFERROR(INDEX(Dateneingabe_Teilnehm.!$J$5:$J$294,MATCH(ROWS($A$46:$E53),$D$46:$D$295,0)),"")</f>
        <v/>
      </c>
    </row>
    <row r="54" spans="1:10" ht="14.1" customHeight="1" x14ac:dyDescent="0.2">
      <c r="A54" s="237">
        <v>9</v>
      </c>
      <c r="B54" s="224">
        <f>IF(Dateneingabe_Teilnehm.!D13="",0,Dateneingabe_Teilnehm.!D13&amp;" "&amp;Dateneingabe_Teilnehm.!C13&amp;" "&amp;Dateneingabe_Teilnehm.!G13)</f>
        <v>0</v>
      </c>
      <c r="C54" s="230"/>
      <c r="D54" s="233">
        <f t="shared" si="1"/>
        <v>250</v>
      </c>
      <c r="E54" s="230" t="str">
        <f>IFERROR(INDEX(Dateneingabe_Teilnehm.!$D$5:$D$294,MATCH(ROWS($A$46:$E54),$D$46:$D$295,0)),"")</f>
        <v/>
      </c>
      <c r="F54" s="230" t="str">
        <f>IFERROR(INDEX(Dateneingabe_Teilnehm.!$C$5:$C$294,MATCH(ROWS($A$46:$E54),$D$46:$D$295,0)),"")</f>
        <v/>
      </c>
      <c r="G54" s="392"/>
      <c r="H54" s="392"/>
      <c r="I54" s="392"/>
      <c r="J54" s="231" t="str">
        <f>IFERROR(INDEX(Dateneingabe_Teilnehm.!$J$5:$J$294,MATCH(ROWS($A$46:$E54),$D$46:$D$295,0)),"")</f>
        <v/>
      </c>
    </row>
    <row r="55" spans="1:10" ht="14.1" customHeight="1" x14ac:dyDescent="0.2">
      <c r="A55" s="237">
        <v>10</v>
      </c>
      <c r="B55" s="224">
        <f>IF(Dateneingabe_Teilnehm.!D14="",0,Dateneingabe_Teilnehm.!D14&amp;" "&amp;Dateneingabe_Teilnehm.!C14&amp;" "&amp;Dateneingabe_Teilnehm.!G14)</f>
        <v>0</v>
      </c>
      <c r="C55" s="230"/>
      <c r="D55" s="233">
        <f t="shared" si="1"/>
        <v>250</v>
      </c>
      <c r="E55" s="230" t="str">
        <f>IFERROR(INDEX(Dateneingabe_Teilnehm.!$D$5:$D$294,MATCH(ROWS($A$46:$E55),$D$46:$D$295,0)),"")</f>
        <v/>
      </c>
      <c r="F55" s="230" t="str">
        <f>IFERROR(INDEX(Dateneingabe_Teilnehm.!$C$5:$C$294,MATCH(ROWS($A$46:$E55),$D$46:$D$295,0)),"")</f>
        <v/>
      </c>
      <c r="G55" s="392"/>
      <c r="H55" s="392"/>
      <c r="I55" s="392"/>
      <c r="J55" s="231" t="str">
        <f>IFERROR(INDEX(Dateneingabe_Teilnehm.!$J$5:$J$294,MATCH(ROWS($A$46:$E55),$D$46:$D$295,0)),"")</f>
        <v/>
      </c>
    </row>
    <row r="56" spans="1:10" ht="14.1" customHeight="1" x14ac:dyDescent="0.2">
      <c r="A56" s="237">
        <v>11</v>
      </c>
      <c r="B56" s="224">
        <f>IF(Dateneingabe_Teilnehm.!D15="",0,Dateneingabe_Teilnehm.!D15&amp;" "&amp;Dateneingabe_Teilnehm.!C15&amp;" "&amp;Dateneingabe_Teilnehm.!G15)</f>
        <v>0</v>
      </c>
      <c r="C56" s="230"/>
      <c r="D56" s="233">
        <f t="shared" si="1"/>
        <v>250</v>
      </c>
      <c r="E56" s="230" t="str">
        <f>IFERROR(INDEX(Dateneingabe_Teilnehm.!$D$5:$D$294,MATCH(ROWS($A$46:$E56),$D$46:$D$295,0)),"")</f>
        <v/>
      </c>
      <c r="F56" s="230" t="str">
        <f>IFERROR(INDEX(Dateneingabe_Teilnehm.!$C$5:$C$294,MATCH(ROWS($A$46:$E56),$D$46:$D$295,0)),"")</f>
        <v/>
      </c>
      <c r="G56" s="392"/>
      <c r="H56" s="392"/>
      <c r="I56" s="392"/>
      <c r="J56" s="231" t="str">
        <f>IFERROR(INDEX(Dateneingabe_Teilnehm.!$J$5:$J$294,MATCH(ROWS($A$46:$E56),$D$46:$D$295,0)),"")</f>
        <v/>
      </c>
    </row>
    <row r="57" spans="1:10" ht="14.1" customHeight="1" x14ac:dyDescent="0.2">
      <c r="A57" s="237">
        <v>12</v>
      </c>
      <c r="B57" s="224">
        <f>IF(Dateneingabe_Teilnehm.!D16="",0,Dateneingabe_Teilnehm.!D16&amp;" "&amp;Dateneingabe_Teilnehm.!C16&amp;" "&amp;Dateneingabe_Teilnehm.!G16)</f>
        <v>0</v>
      </c>
      <c r="C57" s="230"/>
      <c r="D57" s="233">
        <f t="shared" si="1"/>
        <v>250</v>
      </c>
      <c r="E57" s="230" t="str">
        <f>IFERROR(INDEX(Dateneingabe_Teilnehm.!$D$5:$D$294,MATCH(ROWS($A$46:$E57),$D$46:$D$295,0)),"")</f>
        <v/>
      </c>
      <c r="F57" s="230" t="str">
        <f>IFERROR(INDEX(Dateneingabe_Teilnehm.!$C$5:$C$294,MATCH(ROWS($A$46:$E57),$D$46:$D$295,0)),"")</f>
        <v/>
      </c>
      <c r="G57" s="392"/>
      <c r="H57" s="392"/>
      <c r="I57" s="392"/>
      <c r="J57" s="231" t="str">
        <f>IFERROR(INDEX(Dateneingabe_Teilnehm.!$J$5:$J$294,MATCH(ROWS($A$46:$E57),$D$46:$D$295,0)),"")</f>
        <v/>
      </c>
    </row>
    <row r="58" spans="1:10" ht="14.1" customHeight="1" x14ac:dyDescent="0.2">
      <c r="A58" s="237">
        <v>13</v>
      </c>
      <c r="B58" s="224">
        <f>IF(Dateneingabe_Teilnehm.!D17="",0,Dateneingabe_Teilnehm.!D17&amp;" "&amp;Dateneingabe_Teilnehm.!C17&amp;" "&amp;Dateneingabe_Teilnehm.!G17)</f>
        <v>0</v>
      </c>
      <c r="C58" s="230"/>
      <c r="D58" s="233">
        <f t="shared" si="1"/>
        <v>250</v>
      </c>
      <c r="E58" s="230" t="str">
        <f>IFERROR(INDEX(Dateneingabe_Teilnehm.!$D$5:$D$294,MATCH(ROWS($A$46:$E58),$D$46:$D$295,0)),"")</f>
        <v/>
      </c>
      <c r="F58" s="230" t="str">
        <f>IFERROR(INDEX(Dateneingabe_Teilnehm.!$C$5:$C$294,MATCH(ROWS($A$46:$E58),$D$46:$D$295,0)),"")</f>
        <v/>
      </c>
      <c r="G58" s="392"/>
      <c r="H58" s="392"/>
      <c r="I58" s="392"/>
      <c r="J58" s="231" t="str">
        <f>IFERROR(INDEX(Dateneingabe_Teilnehm.!$J$5:$J$294,MATCH(ROWS($A$46:$E58),$D$46:$D$295,0)),"")</f>
        <v/>
      </c>
    </row>
    <row r="59" spans="1:10" ht="14.1" customHeight="1" x14ac:dyDescent="0.2">
      <c r="A59" s="237">
        <v>14</v>
      </c>
      <c r="B59" s="224">
        <f>IF(Dateneingabe_Teilnehm.!D18="",0,Dateneingabe_Teilnehm.!D18&amp;" "&amp;Dateneingabe_Teilnehm.!C18&amp;" "&amp;Dateneingabe_Teilnehm.!G18)</f>
        <v>0</v>
      </c>
      <c r="C59" s="230"/>
      <c r="D59" s="233">
        <f t="shared" si="1"/>
        <v>250</v>
      </c>
      <c r="E59" s="230" t="str">
        <f>IFERROR(INDEX(Dateneingabe_Teilnehm.!$D$5:$D$294,MATCH(ROWS($A$46:$E59),$D$46:$D$295,0)),"")</f>
        <v/>
      </c>
      <c r="F59" s="230" t="str">
        <f>IFERROR(INDEX(Dateneingabe_Teilnehm.!$C$5:$C$294,MATCH(ROWS($A$46:$E59),$D$46:$D$295,0)),"")</f>
        <v/>
      </c>
      <c r="G59" s="392"/>
      <c r="H59" s="392"/>
      <c r="I59" s="392"/>
      <c r="J59" s="231" t="str">
        <f>IFERROR(INDEX(Dateneingabe_Teilnehm.!$J$5:$J$294,MATCH(ROWS($A$46:$E59),$D$46:$D$295,0)),"")</f>
        <v/>
      </c>
    </row>
    <row r="60" spans="1:10" ht="14.1" customHeight="1" x14ac:dyDescent="0.2">
      <c r="A60" s="237">
        <v>15</v>
      </c>
      <c r="B60" s="224">
        <f>IF(Dateneingabe_Teilnehm.!D19="",0,Dateneingabe_Teilnehm.!D19&amp;" "&amp;Dateneingabe_Teilnehm.!C19&amp;" "&amp;Dateneingabe_Teilnehm.!G19)</f>
        <v>0</v>
      </c>
      <c r="C60" s="230"/>
      <c r="D60" s="233">
        <f t="shared" si="1"/>
        <v>250</v>
      </c>
      <c r="E60" s="230" t="str">
        <f>IFERROR(INDEX(Dateneingabe_Teilnehm.!$D$5:$D$294,MATCH(ROWS($A$46:$E60),$D$46:$D$295,0)),"")</f>
        <v/>
      </c>
      <c r="F60" s="230" t="str">
        <f>IFERROR(INDEX(Dateneingabe_Teilnehm.!$C$5:$C$294,MATCH(ROWS($A$46:$E60),$D$46:$D$295,0)),"")</f>
        <v/>
      </c>
      <c r="G60" s="392"/>
      <c r="H60" s="392"/>
      <c r="I60" s="392"/>
      <c r="J60" s="231" t="str">
        <f>IFERROR(INDEX(Dateneingabe_Teilnehm.!$J$5:$J$294,MATCH(ROWS($A$46:$E60),$D$46:$D$295,0)),"")</f>
        <v/>
      </c>
    </row>
    <row r="61" spans="1:10" ht="14.1" customHeight="1" x14ac:dyDescent="0.2">
      <c r="A61" s="237">
        <v>16</v>
      </c>
      <c r="B61" s="224">
        <f>IF(Dateneingabe_Teilnehm.!D20="",0,Dateneingabe_Teilnehm.!D20&amp;" "&amp;Dateneingabe_Teilnehm.!C20&amp;" "&amp;Dateneingabe_Teilnehm.!G20)</f>
        <v>0</v>
      </c>
      <c r="C61" s="230"/>
      <c r="D61" s="233">
        <f t="shared" si="1"/>
        <v>250</v>
      </c>
      <c r="E61" s="230" t="str">
        <f>IFERROR(INDEX(Dateneingabe_Teilnehm.!$D$5:$D$294,MATCH(ROWS($A$46:$E61),$D$46:$D$295,0)),"")</f>
        <v/>
      </c>
      <c r="F61" s="230" t="str">
        <f>IFERROR(INDEX(Dateneingabe_Teilnehm.!$C$5:$C$294,MATCH(ROWS($A$46:$E61),$D$46:$D$295,0)),"")</f>
        <v/>
      </c>
      <c r="G61" s="392"/>
      <c r="H61" s="392"/>
      <c r="I61" s="392"/>
      <c r="J61" s="231" t="str">
        <f>IFERROR(INDEX(Dateneingabe_Teilnehm.!$J$5:$J$294,MATCH(ROWS($A$46:$E61),$D$46:$D$295,0)),"")</f>
        <v/>
      </c>
    </row>
    <row r="62" spans="1:10" ht="14.1" customHeight="1" x14ac:dyDescent="0.2">
      <c r="A62" s="237">
        <v>17</v>
      </c>
      <c r="B62" s="224">
        <f>IF(Dateneingabe_Teilnehm.!D21="",0,Dateneingabe_Teilnehm.!D21&amp;" "&amp;Dateneingabe_Teilnehm.!C21&amp;" "&amp;Dateneingabe_Teilnehm.!G21)</f>
        <v>0</v>
      </c>
      <c r="C62" s="230"/>
      <c r="D62" s="233">
        <f t="shared" si="1"/>
        <v>250</v>
      </c>
      <c r="E62" s="230" t="str">
        <f>IFERROR(INDEX(Dateneingabe_Teilnehm.!$D$5:$D$294,MATCH(ROWS($A$46:$E62),$D$46:$D$295,0)),"")</f>
        <v/>
      </c>
      <c r="F62" s="230" t="str">
        <f>IFERROR(INDEX(Dateneingabe_Teilnehm.!$C$5:$C$294,MATCH(ROWS($A$46:$E62),$D$46:$D$295,0)),"")</f>
        <v/>
      </c>
      <c r="G62" s="392"/>
      <c r="H62" s="392"/>
      <c r="I62" s="392"/>
      <c r="J62" s="231" t="str">
        <f>IFERROR(INDEX(Dateneingabe_Teilnehm.!$J$5:$J$294,MATCH(ROWS($A$46:$E62),$D$46:$D$295,0)),"")</f>
        <v/>
      </c>
    </row>
    <row r="63" spans="1:10" ht="14.1" customHeight="1" x14ac:dyDescent="0.2">
      <c r="A63" s="237">
        <v>18</v>
      </c>
      <c r="B63" s="224">
        <f>IF(Dateneingabe_Teilnehm.!D22="",0,Dateneingabe_Teilnehm.!D22&amp;" "&amp;Dateneingabe_Teilnehm.!C22&amp;" "&amp;Dateneingabe_Teilnehm.!G22)</f>
        <v>0</v>
      </c>
      <c r="C63" s="230"/>
      <c r="D63" s="233">
        <f t="shared" si="1"/>
        <v>250</v>
      </c>
      <c r="E63" s="230" t="str">
        <f>IFERROR(INDEX(Dateneingabe_Teilnehm.!$D$5:$D$294,MATCH(ROWS($A$46:$E63),$D$46:$D$295,0)),"")</f>
        <v/>
      </c>
      <c r="F63" s="230" t="str">
        <f>IFERROR(INDEX(Dateneingabe_Teilnehm.!$C$5:$C$294,MATCH(ROWS($A$46:$E63),$D$46:$D$295,0)),"")</f>
        <v/>
      </c>
      <c r="G63" s="392"/>
      <c r="H63" s="392"/>
      <c r="I63" s="392"/>
      <c r="J63" s="231" t="str">
        <f>IFERROR(INDEX(Dateneingabe_Teilnehm.!$J$5:$J$294,MATCH(ROWS($A$46:$E63),$D$46:$D$295,0)),"")</f>
        <v/>
      </c>
    </row>
    <row r="64" spans="1:10" ht="14.1" customHeight="1" x14ac:dyDescent="0.2">
      <c r="A64" s="237">
        <v>19</v>
      </c>
      <c r="B64" s="224">
        <f>IF(Dateneingabe_Teilnehm.!D23="",0,Dateneingabe_Teilnehm.!D23&amp;" "&amp;Dateneingabe_Teilnehm.!C23&amp;" "&amp;Dateneingabe_Teilnehm.!G23)</f>
        <v>0</v>
      </c>
      <c r="C64" s="230"/>
      <c r="D64" s="233">
        <f t="shared" si="1"/>
        <v>250</v>
      </c>
      <c r="E64" s="230" t="str">
        <f>IFERROR(INDEX(Dateneingabe_Teilnehm.!$D$5:$D$294,MATCH(ROWS($A$46:$E64),$D$46:$D$295,0)),"")</f>
        <v/>
      </c>
      <c r="F64" s="230" t="str">
        <f>IFERROR(INDEX(Dateneingabe_Teilnehm.!$C$5:$C$294,MATCH(ROWS($A$46:$E64),$D$46:$D$295,0)),"")</f>
        <v/>
      </c>
      <c r="G64" s="392"/>
      <c r="H64" s="392"/>
      <c r="I64" s="392"/>
      <c r="J64" s="231" t="str">
        <f>IFERROR(INDEX(Dateneingabe_Teilnehm.!$J$5:$J$294,MATCH(ROWS($A$46:$E64),$D$46:$D$295,0)),"")</f>
        <v/>
      </c>
    </row>
    <row r="65" spans="1:10" ht="14.1" customHeight="1" x14ac:dyDescent="0.2">
      <c r="A65" s="237">
        <v>20</v>
      </c>
      <c r="B65" s="224">
        <f>IF(Dateneingabe_Teilnehm.!D24="",0,Dateneingabe_Teilnehm.!D24&amp;" "&amp;Dateneingabe_Teilnehm.!C24&amp;" "&amp;Dateneingabe_Teilnehm.!G24)</f>
        <v>0</v>
      </c>
      <c r="C65" s="230"/>
      <c r="D65" s="233">
        <f t="shared" si="1"/>
        <v>250</v>
      </c>
      <c r="E65" s="230" t="str">
        <f>IFERROR(INDEX(Dateneingabe_Teilnehm.!$D$5:$D$294,MATCH(ROWS($A$46:$E65),$D$46:$D$295,0)),"")</f>
        <v/>
      </c>
      <c r="F65" s="230" t="str">
        <f>IFERROR(INDEX(Dateneingabe_Teilnehm.!$C$5:$C$294,MATCH(ROWS($A$46:$E65),$D$46:$D$295,0)),"")</f>
        <v/>
      </c>
      <c r="G65" s="392"/>
      <c r="H65" s="392"/>
      <c r="I65" s="392"/>
      <c r="J65" s="231" t="str">
        <f>IFERROR(INDEX(Dateneingabe_Teilnehm.!$J$5:$J$294,MATCH(ROWS($A$46:$E65),$D$46:$D$295,0)),"")</f>
        <v/>
      </c>
    </row>
    <row r="66" spans="1:10" ht="14.1" customHeight="1" x14ac:dyDescent="0.2">
      <c r="A66" s="237">
        <v>21</v>
      </c>
      <c r="B66" s="224">
        <f>IF(Dateneingabe_Teilnehm.!D25="",0,Dateneingabe_Teilnehm.!D25&amp;" "&amp;Dateneingabe_Teilnehm.!C25&amp;" "&amp;Dateneingabe_Teilnehm.!G25)</f>
        <v>0</v>
      </c>
      <c r="C66" s="230"/>
      <c r="D66" s="233">
        <f t="shared" si="1"/>
        <v>250</v>
      </c>
      <c r="E66" s="230" t="str">
        <f>IFERROR(INDEX(Dateneingabe_Teilnehm.!$D$5:$D$294,MATCH(ROWS($A$46:$E66),$D$46:$D$295,0)),"")</f>
        <v/>
      </c>
      <c r="F66" s="230" t="str">
        <f>IFERROR(INDEX(Dateneingabe_Teilnehm.!$C$5:$C$294,MATCH(ROWS($A$46:$E66),$D$46:$D$295,0)),"")</f>
        <v/>
      </c>
      <c r="G66" s="392"/>
      <c r="H66" s="392"/>
      <c r="I66" s="392"/>
      <c r="J66" s="231" t="str">
        <f>IFERROR(INDEX(Dateneingabe_Teilnehm.!$J$5:$J$294,MATCH(ROWS($A$46:$E66),$D$46:$D$295,0)),"")</f>
        <v/>
      </c>
    </row>
    <row r="67" spans="1:10" ht="14.1" customHeight="1" x14ac:dyDescent="0.2">
      <c r="A67" s="237">
        <v>22</v>
      </c>
      <c r="B67" s="224">
        <f>IF(Dateneingabe_Teilnehm.!D26="",0,Dateneingabe_Teilnehm.!D26&amp;" "&amp;Dateneingabe_Teilnehm.!C26&amp;" "&amp;Dateneingabe_Teilnehm.!G26)</f>
        <v>0</v>
      </c>
      <c r="C67" s="230"/>
      <c r="D67" s="233">
        <f t="shared" si="1"/>
        <v>250</v>
      </c>
      <c r="E67" s="230" t="str">
        <f>IFERROR(INDEX(Dateneingabe_Teilnehm.!$D$5:$D$294,MATCH(ROWS($A$46:$E67),$D$46:$D$295,0)),"")</f>
        <v/>
      </c>
      <c r="F67" s="230" t="str">
        <f>IFERROR(INDEX(Dateneingabe_Teilnehm.!$C$5:$C$294,MATCH(ROWS($A$46:$E67),$D$46:$D$295,0)),"")</f>
        <v/>
      </c>
      <c r="G67" s="392"/>
      <c r="H67" s="392"/>
      <c r="I67" s="392"/>
      <c r="J67" s="231" t="str">
        <f>IFERROR(INDEX(Dateneingabe_Teilnehm.!$J$5:$J$294,MATCH(ROWS($A$46:$E67),$D$46:$D$295,0)),"")</f>
        <v/>
      </c>
    </row>
    <row r="68" spans="1:10" ht="14.1" customHeight="1" x14ac:dyDescent="0.2">
      <c r="A68" s="237">
        <v>23</v>
      </c>
      <c r="B68" s="224">
        <f>IF(Dateneingabe_Teilnehm.!D27="",0,Dateneingabe_Teilnehm.!D27&amp;" "&amp;Dateneingabe_Teilnehm.!C27&amp;" "&amp;Dateneingabe_Teilnehm.!G27)</f>
        <v>0</v>
      </c>
      <c r="C68" s="230"/>
      <c r="D68" s="233">
        <f t="shared" si="1"/>
        <v>250</v>
      </c>
      <c r="E68" s="230" t="str">
        <f>IFERROR(INDEX(Dateneingabe_Teilnehm.!$D$5:$D$294,MATCH(ROWS($A$46:$E68),$D$46:$D$295,0)),"")</f>
        <v/>
      </c>
      <c r="F68" s="230" t="str">
        <f>IFERROR(INDEX(Dateneingabe_Teilnehm.!$C$5:$C$294,MATCH(ROWS($A$46:$E68),$D$46:$D$295,0)),"")</f>
        <v/>
      </c>
      <c r="G68" s="392"/>
      <c r="H68" s="392"/>
      <c r="I68" s="392"/>
      <c r="J68" s="231" t="str">
        <f>IFERROR(INDEX(Dateneingabe_Teilnehm.!$J$5:$J$294,MATCH(ROWS($A$46:$E68),$D$46:$D$295,0)),"")</f>
        <v/>
      </c>
    </row>
    <row r="69" spans="1:10" ht="14.1" customHeight="1" x14ac:dyDescent="0.2">
      <c r="A69" s="237">
        <v>24</v>
      </c>
      <c r="B69" s="224">
        <f>IF(Dateneingabe_Teilnehm.!D28="",0,Dateneingabe_Teilnehm.!D28&amp;" "&amp;Dateneingabe_Teilnehm.!C28&amp;" "&amp;Dateneingabe_Teilnehm.!G28)</f>
        <v>0</v>
      </c>
      <c r="C69" s="230"/>
      <c r="D69" s="233">
        <f t="shared" si="1"/>
        <v>250</v>
      </c>
      <c r="E69" s="230" t="str">
        <f>IFERROR(INDEX(Dateneingabe_Teilnehm.!$D$5:$D$294,MATCH(ROWS($A$46:$E69),$D$46:$D$295,0)),"")</f>
        <v/>
      </c>
      <c r="F69" s="230" t="str">
        <f>IFERROR(INDEX(Dateneingabe_Teilnehm.!$C$5:$C$294,MATCH(ROWS($A$46:$E69),$D$46:$D$295,0)),"")</f>
        <v/>
      </c>
      <c r="G69" s="392"/>
      <c r="H69" s="392"/>
      <c r="I69" s="392"/>
      <c r="J69" s="231" t="str">
        <f>IFERROR(INDEX(Dateneingabe_Teilnehm.!$J$5:$J$294,MATCH(ROWS($A$46:$E69),$D$46:$D$295,0)),"")</f>
        <v/>
      </c>
    </row>
    <row r="70" spans="1:10" ht="14.1" customHeight="1" x14ac:dyDescent="0.2">
      <c r="A70" s="237">
        <v>25</v>
      </c>
      <c r="B70" s="224">
        <f>IF(Dateneingabe_Teilnehm.!D29="",0,Dateneingabe_Teilnehm.!D29&amp;" "&amp;Dateneingabe_Teilnehm.!C29&amp;" "&amp;Dateneingabe_Teilnehm.!G29)</f>
        <v>0</v>
      </c>
      <c r="C70" s="230"/>
      <c r="D70" s="233">
        <f t="shared" si="1"/>
        <v>250</v>
      </c>
      <c r="E70" s="230" t="str">
        <f>IFERROR(INDEX(Dateneingabe_Teilnehm.!$D$5:$D$294,MATCH(ROWS($A$46:$E70),$D$46:$D$295,0)),"")</f>
        <v/>
      </c>
      <c r="F70" s="230" t="str">
        <f>IFERROR(INDEX(Dateneingabe_Teilnehm.!$C$5:$C$294,MATCH(ROWS($A$46:$E70),$D$46:$D$295,0)),"")</f>
        <v/>
      </c>
      <c r="G70" s="392"/>
      <c r="H70" s="392"/>
      <c r="I70" s="392"/>
      <c r="J70" s="231" t="str">
        <f>IFERROR(INDEX(Dateneingabe_Teilnehm.!$J$5:$J$294,MATCH(ROWS($A$46:$E70),$D$46:$D$295,0)),"")</f>
        <v/>
      </c>
    </row>
    <row r="71" spans="1:10" ht="14.1" customHeight="1" x14ac:dyDescent="0.2">
      <c r="A71" s="237">
        <v>26</v>
      </c>
      <c r="B71" s="224">
        <f>IF(Dateneingabe_Teilnehm.!D30="",0,Dateneingabe_Teilnehm.!D30&amp;" "&amp;Dateneingabe_Teilnehm.!C30&amp;" "&amp;Dateneingabe_Teilnehm.!G30)</f>
        <v>0</v>
      </c>
      <c r="C71" s="230"/>
      <c r="D71" s="233">
        <f t="shared" si="1"/>
        <v>250</v>
      </c>
      <c r="E71" s="230" t="str">
        <f>IFERROR(INDEX(Dateneingabe_Teilnehm.!$D$5:$D$294,MATCH(ROWS($A$46:$E71),$D$46:$D$295,0)),"")</f>
        <v/>
      </c>
      <c r="F71" s="230" t="str">
        <f>IFERROR(INDEX(Dateneingabe_Teilnehm.!$C$5:$C$294,MATCH(ROWS($A$46:$E71),$D$46:$D$295,0)),"")</f>
        <v/>
      </c>
      <c r="G71" s="392"/>
      <c r="H71" s="392"/>
      <c r="I71" s="392"/>
      <c r="J71" s="231" t="str">
        <f>IFERROR(INDEX(Dateneingabe_Teilnehm.!$J$5:$J$294,MATCH(ROWS($A$46:$E71),$D$46:$D$295,0)),"")</f>
        <v/>
      </c>
    </row>
    <row r="72" spans="1:10" ht="14.1" customHeight="1" x14ac:dyDescent="0.2">
      <c r="A72" s="237">
        <v>27</v>
      </c>
      <c r="B72" s="224">
        <f>IF(Dateneingabe_Teilnehm.!D31="",0,Dateneingabe_Teilnehm.!D31&amp;" "&amp;Dateneingabe_Teilnehm.!C31&amp;" "&amp;Dateneingabe_Teilnehm.!G31)</f>
        <v>0</v>
      </c>
      <c r="C72" s="230"/>
      <c r="D72" s="233">
        <f t="shared" si="1"/>
        <v>250</v>
      </c>
      <c r="E72" s="230" t="str">
        <f>IFERROR(INDEX(Dateneingabe_Teilnehm.!$D$5:$D$294,MATCH(ROWS($A$46:$E72),$D$46:$D$295,0)),"")</f>
        <v/>
      </c>
      <c r="F72" s="230" t="str">
        <f>IFERROR(INDEX(Dateneingabe_Teilnehm.!$C$5:$C$294,MATCH(ROWS($A$46:$E72),$D$46:$D$295,0)),"")</f>
        <v/>
      </c>
      <c r="G72" s="392"/>
      <c r="H72" s="392"/>
      <c r="I72" s="392"/>
      <c r="J72" s="231" t="str">
        <f>IFERROR(INDEX(Dateneingabe_Teilnehm.!$J$5:$J$294,MATCH(ROWS($A$46:$E72),$D$46:$D$295,0)),"")</f>
        <v/>
      </c>
    </row>
    <row r="73" spans="1:10" ht="14.1" customHeight="1" x14ac:dyDescent="0.2">
      <c r="A73" s="237">
        <v>28</v>
      </c>
      <c r="B73" s="224">
        <f>IF(Dateneingabe_Teilnehm.!D32="",0,Dateneingabe_Teilnehm.!D32&amp;" "&amp;Dateneingabe_Teilnehm.!C32&amp;" "&amp;Dateneingabe_Teilnehm.!G32)</f>
        <v>0</v>
      </c>
      <c r="C73" s="230"/>
      <c r="D73" s="233">
        <f t="shared" si="1"/>
        <v>250</v>
      </c>
      <c r="E73" s="230" t="str">
        <f>IFERROR(INDEX(Dateneingabe_Teilnehm.!$D$5:$D$294,MATCH(ROWS($A$46:$E73),$D$46:$D$295,0)),"")</f>
        <v/>
      </c>
      <c r="F73" s="230" t="str">
        <f>IFERROR(INDEX(Dateneingabe_Teilnehm.!$C$5:$C$294,MATCH(ROWS($A$46:$E73),$D$46:$D$295,0)),"")</f>
        <v/>
      </c>
      <c r="G73" s="392"/>
      <c r="H73" s="392"/>
      <c r="I73" s="392"/>
      <c r="J73" s="231" t="str">
        <f>IFERROR(INDEX(Dateneingabe_Teilnehm.!$J$5:$J$294,MATCH(ROWS($A$46:$E73),$D$46:$D$295,0)),"")</f>
        <v/>
      </c>
    </row>
    <row r="74" spans="1:10" ht="14.1" customHeight="1" x14ac:dyDescent="0.2">
      <c r="A74" s="237">
        <v>29</v>
      </c>
      <c r="B74" s="224">
        <f>IF(Dateneingabe_Teilnehm.!D33="",0,Dateneingabe_Teilnehm.!D33&amp;" "&amp;Dateneingabe_Teilnehm.!C33&amp;" "&amp;Dateneingabe_Teilnehm.!G33)</f>
        <v>0</v>
      </c>
      <c r="C74" s="230"/>
      <c r="D74" s="233">
        <f t="shared" si="1"/>
        <v>250</v>
      </c>
      <c r="E74" s="230" t="str">
        <f>IFERROR(INDEX(Dateneingabe_Teilnehm.!$D$5:$D$294,MATCH(ROWS($A$46:$E74),$D$46:$D$295,0)),"")</f>
        <v/>
      </c>
      <c r="F74" s="230" t="str">
        <f>IFERROR(INDEX(Dateneingabe_Teilnehm.!$C$5:$C$294,MATCH(ROWS($A$46:$E74),$D$46:$D$295,0)),"")</f>
        <v/>
      </c>
      <c r="G74" s="392"/>
      <c r="H74" s="392"/>
      <c r="I74" s="392"/>
      <c r="J74" s="231" t="str">
        <f>IFERROR(INDEX(Dateneingabe_Teilnehm.!$J$5:$J$294,MATCH(ROWS($A$46:$E74),$D$46:$D$295,0)),"")</f>
        <v/>
      </c>
    </row>
    <row r="75" spans="1:10" ht="14.1" customHeight="1" x14ac:dyDescent="0.2">
      <c r="A75" s="237">
        <v>30</v>
      </c>
      <c r="B75" s="224">
        <f>IF(Dateneingabe_Teilnehm.!D34="",0,Dateneingabe_Teilnehm.!D34&amp;" "&amp;Dateneingabe_Teilnehm.!C34&amp;" "&amp;Dateneingabe_Teilnehm.!G34)</f>
        <v>0</v>
      </c>
      <c r="C75" s="230"/>
      <c r="D75" s="233">
        <f t="shared" si="1"/>
        <v>250</v>
      </c>
      <c r="E75" s="230" t="str">
        <f>IFERROR(INDEX(Dateneingabe_Teilnehm.!$D$5:$D$294,MATCH(ROWS($A$46:$E75),$D$46:$D$295,0)),"")</f>
        <v/>
      </c>
      <c r="F75" s="230" t="str">
        <f>IFERROR(INDEX(Dateneingabe_Teilnehm.!$C$5:$C$294,MATCH(ROWS($A$46:$E75),$D$46:$D$295,0)),"")</f>
        <v/>
      </c>
      <c r="G75" s="392"/>
      <c r="H75" s="392"/>
      <c r="I75" s="392"/>
      <c r="J75" s="231" t="str">
        <f>IFERROR(INDEX(Dateneingabe_Teilnehm.!$J$5:$J$294,MATCH(ROWS($A$46:$E75),$D$46:$D$295,0)),"")</f>
        <v/>
      </c>
    </row>
    <row r="76" spans="1:10" ht="14.1" customHeight="1" x14ac:dyDescent="0.2">
      <c r="A76" s="237">
        <v>31</v>
      </c>
      <c r="B76" s="224">
        <f>IF(Dateneingabe_Teilnehm.!D35="",0,Dateneingabe_Teilnehm.!D35&amp;" "&amp;Dateneingabe_Teilnehm.!C35&amp;" "&amp;Dateneingabe_Teilnehm.!G35)</f>
        <v>0</v>
      </c>
      <c r="C76" s="230"/>
      <c r="D76" s="233">
        <f t="shared" si="1"/>
        <v>250</v>
      </c>
      <c r="E76" s="230" t="str">
        <f>IFERROR(INDEX(Dateneingabe_Teilnehm.!$D$5:$D$294,MATCH(ROWS($A$46:$E76),$D$46:$D$295,0)),"")</f>
        <v/>
      </c>
      <c r="F76" s="230" t="str">
        <f>IFERROR(INDEX(Dateneingabe_Teilnehm.!$C$5:$C$294,MATCH(ROWS($A$46:$E76),$D$46:$D$295,0)),"")</f>
        <v/>
      </c>
      <c r="G76" s="392"/>
      <c r="H76" s="392"/>
      <c r="I76" s="392"/>
      <c r="J76" s="231" t="str">
        <f>IFERROR(INDEX(Dateneingabe_Teilnehm.!$J$5:$J$294,MATCH(ROWS($A$46:$E76),$D$46:$D$295,0)),"")</f>
        <v/>
      </c>
    </row>
    <row r="77" spans="1:10" ht="14.1" customHeight="1" x14ac:dyDescent="0.2">
      <c r="A77" s="237">
        <v>32</v>
      </c>
      <c r="B77" s="224">
        <f>IF(Dateneingabe_Teilnehm.!D36="",0,Dateneingabe_Teilnehm.!D36&amp;" "&amp;Dateneingabe_Teilnehm.!C36&amp;" "&amp;Dateneingabe_Teilnehm.!G36)</f>
        <v>0</v>
      </c>
      <c r="C77" s="230"/>
      <c r="D77" s="233">
        <f t="shared" si="1"/>
        <v>250</v>
      </c>
      <c r="E77" s="230" t="str">
        <f>IFERROR(INDEX(Dateneingabe_Teilnehm.!$D$5:$D$294,MATCH(ROWS($A$46:$E77),$D$46:$D$295,0)),"")</f>
        <v/>
      </c>
      <c r="F77" s="230" t="str">
        <f>IFERROR(INDEX(Dateneingabe_Teilnehm.!$C$5:$C$294,MATCH(ROWS($A$46:$E77),$D$46:$D$295,0)),"")</f>
        <v/>
      </c>
      <c r="G77" s="392"/>
      <c r="H77" s="392"/>
      <c r="I77" s="392"/>
      <c r="J77" s="231" t="str">
        <f>IFERROR(INDEX(Dateneingabe_Teilnehm.!$J$5:$J$294,MATCH(ROWS($A$46:$E77),$D$46:$D$295,0)),"")</f>
        <v/>
      </c>
    </row>
    <row r="78" spans="1:10" ht="14.1" customHeight="1" x14ac:dyDescent="0.2">
      <c r="A78" s="237">
        <v>33</v>
      </c>
      <c r="B78" s="224">
        <f>IF(Dateneingabe_Teilnehm.!D37="",0,Dateneingabe_Teilnehm.!D37&amp;" "&amp;Dateneingabe_Teilnehm.!C37&amp;" "&amp;Dateneingabe_Teilnehm.!G37)</f>
        <v>0</v>
      </c>
      <c r="C78" s="230"/>
      <c r="D78" s="233">
        <f t="shared" si="1"/>
        <v>250</v>
      </c>
      <c r="E78" s="230" t="str">
        <f>IFERROR(INDEX(Dateneingabe_Teilnehm.!$D$5:$D$294,MATCH(ROWS($A$46:$E78),$D$46:$D$295,0)),"")</f>
        <v/>
      </c>
      <c r="F78" s="230" t="str">
        <f>IFERROR(INDEX(Dateneingabe_Teilnehm.!$C$5:$C$294,MATCH(ROWS($A$46:$E78),$D$46:$D$295,0)),"")</f>
        <v/>
      </c>
      <c r="G78" s="392"/>
      <c r="H78" s="392"/>
      <c r="I78" s="392"/>
      <c r="J78" s="231" t="str">
        <f>IFERROR(INDEX(Dateneingabe_Teilnehm.!$J$5:$J$294,MATCH(ROWS($A$46:$E78),$D$46:$D$295,0)),"")</f>
        <v/>
      </c>
    </row>
    <row r="79" spans="1:10" ht="14.1" customHeight="1" x14ac:dyDescent="0.2">
      <c r="A79" s="237">
        <v>34</v>
      </c>
      <c r="B79" s="224">
        <f>IF(Dateneingabe_Teilnehm.!D38="",0,Dateneingabe_Teilnehm.!D38&amp;" "&amp;Dateneingabe_Teilnehm.!C38&amp;" "&amp;Dateneingabe_Teilnehm.!G38)</f>
        <v>0</v>
      </c>
      <c r="C79" s="230"/>
      <c r="D79" s="233">
        <f t="shared" si="1"/>
        <v>250</v>
      </c>
      <c r="E79" s="230" t="str">
        <f>IFERROR(INDEX(Dateneingabe_Teilnehm.!$D$5:$D$294,MATCH(ROWS($A$46:$E79),$D$46:$D$295,0)),"")</f>
        <v/>
      </c>
      <c r="F79" s="230" t="str">
        <f>IFERROR(INDEX(Dateneingabe_Teilnehm.!$C$5:$C$294,MATCH(ROWS($A$46:$E79),$D$46:$D$295,0)),"")</f>
        <v/>
      </c>
      <c r="G79" s="392"/>
      <c r="H79" s="392"/>
      <c r="I79" s="392"/>
      <c r="J79" s="231" t="str">
        <f>IFERROR(INDEX(Dateneingabe_Teilnehm.!$J$5:$J$294,MATCH(ROWS($A$46:$E79),$D$46:$D$295,0)),"")</f>
        <v/>
      </c>
    </row>
    <row r="80" spans="1:10" ht="14.1" customHeight="1" x14ac:dyDescent="0.2">
      <c r="A80" s="237">
        <v>35</v>
      </c>
      <c r="B80" s="224">
        <f>IF(Dateneingabe_Teilnehm.!D39="",0,Dateneingabe_Teilnehm.!D39&amp;" "&amp;Dateneingabe_Teilnehm.!C39&amp;" "&amp;Dateneingabe_Teilnehm.!G39)</f>
        <v>0</v>
      </c>
      <c r="C80" s="230"/>
      <c r="D80" s="233">
        <f t="shared" si="1"/>
        <v>250</v>
      </c>
      <c r="E80" s="230" t="str">
        <f>IFERROR(INDEX(Dateneingabe_Teilnehm.!$D$5:$D$294,MATCH(ROWS($A$46:$E80),$D$46:$D$295,0)),"")</f>
        <v/>
      </c>
      <c r="F80" s="230" t="str">
        <f>IFERROR(INDEX(Dateneingabe_Teilnehm.!$C$5:$C$294,MATCH(ROWS($A$46:$E80),$D$46:$D$295,0)),"")</f>
        <v/>
      </c>
      <c r="G80" s="392"/>
      <c r="H80" s="392"/>
      <c r="I80" s="392"/>
      <c r="J80" s="231" t="str">
        <f>IFERROR(INDEX(Dateneingabe_Teilnehm.!$J$5:$J$294,MATCH(ROWS($A$46:$E80),$D$46:$D$295,0)),"")</f>
        <v/>
      </c>
    </row>
    <row r="81" spans="1:10" ht="14.1" customHeight="1" x14ac:dyDescent="0.2">
      <c r="A81" s="237">
        <v>36</v>
      </c>
      <c r="B81" s="224">
        <f>IF(Dateneingabe_Teilnehm.!D40="",0,Dateneingabe_Teilnehm.!D40&amp;" "&amp;Dateneingabe_Teilnehm.!C40&amp;" "&amp;Dateneingabe_Teilnehm.!G40)</f>
        <v>0</v>
      </c>
      <c r="C81" s="230"/>
      <c r="D81" s="233">
        <f t="shared" si="1"/>
        <v>250</v>
      </c>
      <c r="E81" s="230" t="str">
        <f>IFERROR(INDEX(Dateneingabe_Teilnehm.!$D$5:$D$294,MATCH(ROWS($A$46:$E81),$D$46:$D$295,0)),"")</f>
        <v/>
      </c>
      <c r="F81" s="230" t="str">
        <f>IFERROR(INDEX(Dateneingabe_Teilnehm.!$C$5:$C$294,MATCH(ROWS($A$46:$E81),$D$46:$D$295,0)),"")</f>
        <v/>
      </c>
      <c r="G81" s="392"/>
      <c r="H81" s="392"/>
      <c r="I81" s="392"/>
      <c r="J81" s="231" t="str">
        <f>IFERROR(INDEX(Dateneingabe_Teilnehm.!$J$5:$J$294,MATCH(ROWS($A$46:$E81),$D$46:$D$295,0)),"")</f>
        <v/>
      </c>
    </row>
    <row r="82" spans="1:10" ht="14.1" customHeight="1" x14ac:dyDescent="0.2">
      <c r="A82" s="237">
        <v>37</v>
      </c>
      <c r="B82" s="224">
        <f>IF(Dateneingabe_Teilnehm.!D41="",0,Dateneingabe_Teilnehm.!D41&amp;" "&amp;Dateneingabe_Teilnehm.!C41&amp;" "&amp;Dateneingabe_Teilnehm.!G41)</f>
        <v>0</v>
      </c>
      <c r="C82" s="230"/>
      <c r="D82" s="233">
        <f t="shared" si="1"/>
        <v>250</v>
      </c>
      <c r="E82" s="230" t="str">
        <f>IFERROR(INDEX(Dateneingabe_Teilnehm.!$D$5:$D$294,MATCH(ROWS($A$46:$E82),$D$46:$D$295,0)),"")</f>
        <v/>
      </c>
      <c r="F82" s="230" t="str">
        <f>IFERROR(INDEX(Dateneingabe_Teilnehm.!$C$5:$C$294,MATCH(ROWS($A$46:$E82),$D$46:$D$295,0)),"")</f>
        <v/>
      </c>
      <c r="G82" s="392"/>
      <c r="H82" s="392"/>
      <c r="I82" s="392"/>
      <c r="J82" s="231" t="str">
        <f>IFERROR(INDEX(Dateneingabe_Teilnehm.!$J$5:$J$294,MATCH(ROWS($A$46:$E82),$D$46:$D$295,0)),"")</f>
        <v/>
      </c>
    </row>
    <row r="83" spans="1:10" ht="14.1" customHeight="1" x14ac:dyDescent="0.2">
      <c r="A83" s="237">
        <v>38</v>
      </c>
      <c r="B83" s="224">
        <f>IF(Dateneingabe_Teilnehm.!D42="",0,Dateneingabe_Teilnehm.!D42&amp;" "&amp;Dateneingabe_Teilnehm.!C42&amp;" "&amp;Dateneingabe_Teilnehm.!G42)</f>
        <v>0</v>
      </c>
      <c r="C83" s="230"/>
      <c r="D83" s="233">
        <f t="shared" si="1"/>
        <v>250</v>
      </c>
      <c r="E83" s="230" t="str">
        <f>IFERROR(INDEX(Dateneingabe_Teilnehm.!$D$5:$D$294,MATCH(ROWS($A$46:$E83),$D$46:$D$295,0)),"")</f>
        <v/>
      </c>
      <c r="F83" s="230" t="str">
        <f>IFERROR(INDEX(Dateneingabe_Teilnehm.!$C$5:$C$294,MATCH(ROWS($A$46:$E83),$D$46:$D$295,0)),"")</f>
        <v/>
      </c>
      <c r="G83" s="392"/>
      <c r="H83" s="392"/>
      <c r="I83" s="392"/>
      <c r="J83" s="231" t="str">
        <f>IFERROR(INDEX(Dateneingabe_Teilnehm.!$J$5:$J$294,MATCH(ROWS($A$46:$E83),$D$46:$D$295,0)),"")</f>
        <v/>
      </c>
    </row>
    <row r="84" spans="1:10" ht="14.1" customHeight="1" x14ac:dyDescent="0.2">
      <c r="A84" s="237">
        <v>39</v>
      </c>
      <c r="B84" s="224">
        <f>IF(Dateneingabe_Teilnehm.!D43="",0,Dateneingabe_Teilnehm.!D43&amp;" "&amp;Dateneingabe_Teilnehm.!C43&amp;" "&amp;Dateneingabe_Teilnehm.!G43)</f>
        <v>0</v>
      </c>
      <c r="C84" s="230"/>
      <c r="D84" s="233">
        <f t="shared" si="1"/>
        <v>250</v>
      </c>
      <c r="E84" s="230" t="str">
        <f>IFERROR(INDEX(Dateneingabe_Teilnehm.!$D$5:$D$294,MATCH(ROWS($A$46:$E84),$D$46:$D$295,0)),"")</f>
        <v/>
      </c>
      <c r="F84" s="230" t="str">
        <f>IFERROR(INDEX(Dateneingabe_Teilnehm.!$C$5:$C$294,MATCH(ROWS($A$46:$E84),$D$46:$D$295,0)),"")</f>
        <v/>
      </c>
      <c r="G84" s="392"/>
      <c r="H84" s="392"/>
      <c r="I84" s="392"/>
      <c r="J84" s="231" t="str">
        <f>IFERROR(INDEX(Dateneingabe_Teilnehm.!$J$5:$J$294,MATCH(ROWS($A$46:$E84),$D$46:$D$295,0)),"")</f>
        <v/>
      </c>
    </row>
    <row r="85" spans="1:10" ht="14.1" customHeight="1" x14ac:dyDescent="0.2">
      <c r="A85" s="237">
        <v>40</v>
      </c>
      <c r="B85" s="224">
        <f>IF(Dateneingabe_Teilnehm.!D44="",0,Dateneingabe_Teilnehm.!D44&amp;" "&amp;Dateneingabe_Teilnehm.!C44&amp;" "&amp;Dateneingabe_Teilnehm.!G44)</f>
        <v>0</v>
      </c>
      <c r="C85" s="230"/>
      <c r="D85" s="233">
        <f t="shared" si="1"/>
        <v>250</v>
      </c>
      <c r="E85" s="230" t="str">
        <f>IFERROR(INDEX(Dateneingabe_Teilnehm.!$D$5:$D$294,MATCH(ROWS($A$46:$E85),$D$46:$D$295,0)),"")</f>
        <v/>
      </c>
      <c r="F85" s="230" t="str">
        <f>IFERROR(INDEX(Dateneingabe_Teilnehm.!$C$5:$C$294,MATCH(ROWS($A$46:$E85),$D$46:$D$295,0)),"")</f>
        <v/>
      </c>
      <c r="G85" s="392"/>
      <c r="H85" s="392"/>
      <c r="I85" s="392"/>
      <c r="J85" s="231" t="str">
        <f>IFERROR(INDEX(Dateneingabe_Teilnehm.!$J$5:$J$294,MATCH(ROWS($A$46:$E85),$D$46:$D$295,0)),"")</f>
        <v/>
      </c>
    </row>
    <row r="86" spans="1:10" ht="14.1" customHeight="1" x14ac:dyDescent="0.2">
      <c r="A86" s="237">
        <v>41</v>
      </c>
      <c r="B86" s="224">
        <f>IF(Dateneingabe_Teilnehm.!D45="",0,Dateneingabe_Teilnehm.!D45&amp;" "&amp;Dateneingabe_Teilnehm.!C45&amp;" "&amp;Dateneingabe_Teilnehm.!G45)</f>
        <v>0</v>
      </c>
      <c r="C86" s="230"/>
      <c r="D86" s="233">
        <f t="shared" si="1"/>
        <v>250</v>
      </c>
      <c r="E86" s="230" t="str">
        <f>IFERROR(INDEX(Dateneingabe_Teilnehm.!$D$5:$D$294,MATCH(ROWS($A$46:$E86),$D$46:$D$295,0)),"")</f>
        <v/>
      </c>
      <c r="F86" s="230" t="str">
        <f>IFERROR(INDEX(Dateneingabe_Teilnehm.!$C$5:$C$294,MATCH(ROWS($A$46:$E86),$D$46:$D$295,0)),"")</f>
        <v/>
      </c>
      <c r="G86" s="392"/>
      <c r="H86" s="392"/>
      <c r="I86" s="392"/>
      <c r="J86" s="231" t="str">
        <f>IFERROR(INDEX(Dateneingabe_Teilnehm.!$J$5:$J$294,MATCH(ROWS($A$46:$E86),$D$46:$D$295,0)),"")</f>
        <v/>
      </c>
    </row>
    <row r="87" spans="1:10" ht="14.1" customHeight="1" x14ac:dyDescent="0.2">
      <c r="A87" s="237">
        <v>42</v>
      </c>
      <c r="B87" s="224">
        <f>IF(Dateneingabe_Teilnehm.!D46="",0,Dateneingabe_Teilnehm.!D46&amp;" "&amp;Dateneingabe_Teilnehm.!C46&amp;" "&amp;Dateneingabe_Teilnehm.!G46)</f>
        <v>0</v>
      </c>
      <c r="C87" s="230"/>
      <c r="D87" s="233">
        <f t="shared" si="1"/>
        <v>250</v>
      </c>
      <c r="E87" s="230" t="str">
        <f>IFERROR(INDEX(Dateneingabe_Teilnehm.!$D$5:$D$294,MATCH(ROWS($A$46:$E87),$D$46:$D$295,0)),"")</f>
        <v/>
      </c>
      <c r="F87" s="230" t="str">
        <f>IFERROR(INDEX(Dateneingabe_Teilnehm.!$C$5:$C$294,MATCH(ROWS($A$46:$E87),$D$46:$D$295,0)),"")</f>
        <v/>
      </c>
      <c r="G87" s="392"/>
      <c r="H87" s="392"/>
      <c r="I87" s="392"/>
      <c r="J87" s="231" t="str">
        <f>IFERROR(INDEX(Dateneingabe_Teilnehm.!$J$5:$J$294,MATCH(ROWS($A$46:$E87),$D$46:$D$295,0)),"")</f>
        <v/>
      </c>
    </row>
    <row r="88" spans="1:10" ht="14.1" customHeight="1" x14ac:dyDescent="0.2">
      <c r="A88" s="237">
        <v>43</v>
      </c>
      <c r="B88" s="224">
        <f>IF(Dateneingabe_Teilnehm.!D47="",0,Dateneingabe_Teilnehm.!D47&amp;" "&amp;Dateneingabe_Teilnehm.!C47&amp;" "&amp;Dateneingabe_Teilnehm.!G47)</f>
        <v>0</v>
      </c>
      <c r="C88" s="230"/>
      <c r="D88" s="233">
        <f t="shared" si="1"/>
        <v>250</v>
      </c>
      <c r="E88" s="230" t="str">
        <f>IFERROR(INDEX(Dateneingabe_Teilnehm.!$D$5:$D$294,MATCH(ROWS($A$46:$E88),$D$46:$D$295,0)),"")</f>
        <v/>
      </c>
      <c r="F88" s="230" t="str">
        <f>IFERROR(INDEX(Dateneingabe_Teilnehm.!$C$5:$C$294,MATCH(ROWS($A$46:$E88),$D$46:$D$295,0)),"")</f>
        <v/>
      </c>
      <c r="G88" s="392"/>
      <c r="H88" s="392"/>
      <c r="I88" s="392"/>
      <c r="J88" s="231" t="str">
        <f>IFERROR(INDEX(Dateneingabe_Teilnehm.!$J$5:$J$294,MATCH(ROWS($A$46:$E88),$D$46:$D$295,0)),"")</f>
        <v/>
      </c>
    </row>
    <row r="89" spans="1:10" ht="14.1" customHeight="1" x14ac:dyDescent="0.2">
      <c r="A89" s="237">
        <v>44</v>
      </c>
      <c r="B89" s="224">
        <f>IF(Dateneingabe_Teilnehm.!D48="",0,Dateneingabe_Teilnehm.!D48&amp;" "&amp;Dateneingabe_Teilnehm.!C48&amp;" "&amp;Dateneingabe_Teilnehm.!G48)</f>
        <v>0</v>
      </c>
      <c r="C89" s="230"/>
      <c r="D89" s="233">
        <f t="shared" si="1"/>
        <v>250</v>
      </c>
      <c r="E89" s="230" t="str">
        <f>IFERROR(INDEX(Dateneingabe_Teilnehm.!$D$5:$D$294,MATCH(ROWS($A$46:$E89),$D$46:$D$295,0)),"")</f>
        <v/>
      </c>
      <c r="F89" s="230" t="str">
        <f>IFERROR(INDEX(Dateneingabe_Teilnehm.!$C$5:$C$294,MATCH(ROWS($A$46:$E89),$D$46:$D$295,0)),"")</f>
        <v/>
      </c>
      <c r="G89" s="392"/>
      <c r="H89" s="392"/>
      <c r="I89" s="392"/>
      <c r="J89" s="231" t="str">
        <f>IFERROR(INDEX(Dateneingabe_Teilnehm.!$J$5:$J$294,MATCH(ROWS($A$46:$E89),$D$46:$D$295,0)),"")</f>
        <v/>
      </c>
    </row>
    <row r="90" spans="1:10" ht="14.1" customHeight="1" x14ac:dyDescent="0.2">
      <c r="A90" s="237">
        <v>45</v>
      </c>
      <c r="B90" s="224">
        <f>IF(Dateneingabe_Teilnehm.!D49="",0,Dateneingabe_Teilnehm.!D49&amp;" "&amp;Dateneingabe_Teilnehm.!C49&amp;" "&amp;Dateneingabe_Teilnehm.!G49)</f>
        <v>0</v>
      </c>
      <c r="C90" s="230"/>
      <c r="D90" s="233">
        <f t="shared" si="1"/>
        <v>250</v>
      </c>
      <c r="E90" s="230" t="str">
        <f>IFERROR(INDEX(Dateneingabe_Teilnehm.!$D$5:$D$294,MATCH(ROWS($A$46:$E90),$D$46:$D$295,0)),"")</f>
        <v/>
      </c>
      <c r="F90" s="230" t="str">
        <f>IFERROR(INDEX(Dateneingabe_Teilnehm.!$C$5:$C$294,MATCH(ROWS($A$46:$E90),$D$46:$D$295,0)),"")</f>
        <v/>
      </c>
      <c r="G90" s="392"/>
      <c r="H90" s="392"/>
      <c r="I90" s="392"/>
      <c r="J90" s="231" t="str">
        <f>IFERROR(INDEX(Dateneingabe_Teilnehm.!$J$5:$J$294,MATCH(ROWS($A$46:$E90),$D$46:$D$295,0)),"")</f>
        <v/>
      </c>
    </row>
    <row r="91" spans="1:10" ht="14.1" customHeight="1" x14ac:dyDescent="0.2">
      <c r="A91" s="237">
        <v>46</v>
      </c>
      <c r="B91" s="224">
        <f>IF(Dateneingabe_Teilnehm.!D50="",0,Dateneingabe_Teilnehm.!D50&amp;" "&amp;Dateneingabe_Teilnehm.!C50&amp;" "&amp;Dateneingabe_Teilnehm.!G50)</f>
        <v>0</v>
      </c>
      <c r="C91" s="230"/>
      <c r="D91" s="233">
        <f t="shared" si="1"/>
        <v>250</v>
      </c>
      <c r="E91" s="230" t="str">
        <f>IFERROR(INDEX(Dateneingabe_Teilnehm.!$D$5:$D$294,MATCH(ROWS($A$46:$E91),$D$46:$D$295,0)),"")</f>
        <v/>
      </c>
      <c r="F91" s="230" t="str">
        <f>IFERROR(INDEX(Dateneingabe_Teilnehm.!$C$5:$C$294,MATCH(ROWS($A$46:$E91),$D$46:$D$295,0)),"")</f>
        <v/>
      </c>
      <c r="G91" s="392"/>
      <c r="H91" s="392"/>
      <c r="I91" s="392"/>
      <c r="J91" s="231" t="str">
        <f>IFERROR(INDEX(Dateneingabe_Teilnehm.!$J$5:$J$294,MATCH(ROWS($A$46:$E91),$D$46:$D$295,0)),"")</f>
        <v/>
      </c>
    </row>
    <row r="92" spans="1:10" ht="14.1" customHeight="1" x14ac:dyDescent="0.2">
      <c r="A92" s="237">
        <v>47</v>
      </c>
      <c r="B92" s="224">
        <f>IF(Dateneingabe_Teilnehm.!D51="",0,Dateneingabe_Teilnehm.!D51&amp;" "&amp;Dateneingabe_Teilnehm.!C51&amp;" "&amp;Dateneingabe_Teilnehm.!G51)</f>
        <v>0</v>
      </c>
      <c r="C92" s="230"/>
      <c r="D92" s="233">
        <f t="shared" si="1"/>
        <v>250</v>
      </c>
      <c r="E92" s="230" t="str">
        <f>IFERROR(INDEX(Dateneingabe_Teilnehm.!$D$5:$D$294,MATCH(ROWS($A$46:$E92),$D$46:$D$295,0)),"")</f>
        <v/>
      </c>
      <c r="F92" s="230" t="str">
        <f>IFERROR(INDEX(Dateneingabe_Teilnehm.!$C$5:$C$294,MATCH(ROWS($A$46:$E92),$D$46:$D$295,0)),"")</f>
        <v/>
      </c>
      <c r="G92" s="392"/>
      <c r="H92" s="392"/>
      <c r="I92" s="392"/>
      <c r="J92" s="231" t="str">
        <f>IFERROR(INDEX(Dateneingabe_Teilnehm.!$J$5:$J$294,MATCH(ROWS($A$46:$E92),$D$46:$D$295,0)),"")</f>
        <v/>
      </c>
    </row>
    <row r="93" spans="1:10" ht="14.1" customHeight="1" x14ac:dyDescent="0.2">
      <c r="A93" s="237">
        <v>48</v>
      </c>
      <c r="B93" s="224">
        <f>IF(Dateneingabe_Teilnehm.!D52="",0,Dateneingabe_Teilnehm.!D52&amp;" "&amp;Dateneingabe_Teilnehm.!C52&amp;" "&amp;Dateneingabe_Teilnehm.!G52)</f>
        <v>0</v>
      </c>
      <c r="C93" s="230"/>
      <c r="D93" s="233">
        <f t="shared" si="1"/>
        <v>250</v>
      </c>
      <c r="E93" s="230" t="str">
        <f>IFERROR(INDEX(Dateneingabe_Teilnehm.!$D$5:$D$294,MATCH(ROWS($A$46:$E93),$D$46:$D$295,0)),"")</f>
        <v/>
      </c>
      <c r="F93" s="230" t="str">
        <f>IFERROR(INDEX(Dateneingabe_Teilnehm.!$C$5:$C$294,MATCH(ROWS($A$46:$E93),$D$46:$D$295,0)),"")</f>
        <v/>
      </c>
      <c r="G93" s="392"/>
      <c r="H93" s="392"/>
      <c r="I93" s="392"/>
      <c r="J93" s="231" t="str">
        <f>IFERROR(INDEX(Dateneingabe_Teilnehm.!$J$5:$J$294,MATCH(ROWS($A$46:$E93),$D$46:$D$295,0)),"")</f>
        <v/>
      </c>
    </row>
    <row r="94" spans="1:10" ht="14.1" customHeight="1" x14ac:dyDescent="0.2">
      <c r="A94" s="237">
        <v>49</v>
      </c>
      <c r="B94" s="224">
        <f>IF(Dateneingabe_Teilnehm.!D53="",0,Dateneingabe_Teilnehm.!D53&amp;" "&amp;Dateneingabe_Teilnehm.!C53&amp;" "&amp;Dateneingabe_Teilnehm.!G53)</f>
        <v>0</v>
      </c>
      <c r="C94" s="230"/>
      <c r="D94" s="233">
        <f t="shared" si="1"/>
        <v>250</v>
      </c>
      <c r="E94" s="230" t="str">
        <f>IFERROR(INDEX(Dateneingabe_Teilnehm.!$D$5:$D$294,MATCH(ROWS($A$46:$E94),$D$46:$D$295,0)),"")</f>
        <v/>
      </c>
      <c r="F94" s="230" t="str">
        <f>IFERROR(INDEX(Dateneingabe_Teilnehm.!$C$5:$C$294,MATCH(ROWS($A$46:$E94),$D$46:$D$295,0)),"")</f>
        <v/>
      </c>
      <c r="G94" s="392"/>
      <c r="H94" s="392"/>
      <c r="I94" s="392"/>
      <c r="J94" s="231" t="str">
        <f>IFERROR(INDEX(Dateneingabe_Teilnehm.!$J$5:$J$294,MATCH(ROWS($A$46:$E94),$D$46:$D$295,0)),"")</f>
        <v/>
      </c>
    </row>
    <row r="95" spans="1:10" ht="14.1" customHeight="1" x14ac:dyDescent="0.2">
      <c r="A95" s="237">
        <v>50</v>
      </c>
      <c r="B95" s="224">
        <f>IF(Dateneingabe_Teilnehm.!D54="",0,Dateneingabe_Teilnehm.!D54&amp;" "&amp;Dateneingabe_Teilnehm.!C54&amp;" "&amp;Dateneingabe_Teilnehm.!G54)</f>
        <v>0</v>
      </c>
      <c r="C95" s="230"/>
      <c r="D95" s="233">
        <f t="shared" si="1"/>
        <v>250</v>
      </c>
      <c r="E95" s="230" t="str">
        <f>IFERROR(INDEX(Dateneingabe_Teilnehm.!$D$5:$D$294,MATCH(ROWS($A$46:$E95),$D$46:$D$295,0)),"")</f>
        <v/>
      </c>
      <c r="F95" s="230" t="str">
        <f>IFERROR(INDEX(Dateneingabe_Teilnehm.!$C$5:$C$294,MATCH(ROWS($A$46:$E95),$D$46:$D$295,0)),"")</f>
        <v/>
      </c>
      <c r="G95" s="392"/>
      <c r="H95" s="392"/>
      <c r="I95" s="392"/>
      <c r="J95" s="231" t="str">
        <f>IFERROR(INDEX(Dateneingabe_Teilnehm.!$J$5:$J$294,MATCH(ROWS($A$46:$E95),$D$46:$D$295,0)),"")</f>
        <v/>
      </c>
    </row>
    <row r="96" spans="1:10" ht="14.1" customHeight="1" x14ac:dyDescent="0.2">
      <c r="A96" s="237">
        <v>51</v>
      </c>
      <c r="B96" s="224">
        <f>IF(Dateneingabe_Teilnehm.!D55="",0,Dateneingabe_Teilnehm.!D55&amp;" "&amp;Dateneingabe_Teilnehm.!C55&amp;" "&amp;Dateneingabe_Teilnehm.!G55)</f>
        <v>0</v>
      </c>
      <c r="C96" s="230"/>
      <c r="D96" s="233">
        <f t="shared" si="1"/>
        <v>250</v>
      </c>
      <c r="E96" s="230" t="str">
        <f>IFERROR(INDEX(Dateneingabe_Teilnehm.!$D$5:$D$294,MATCH(ROWS($A$46:$E96),$D$46:$D$295,0)),"")</f>
        <v/>
      </c>
      <c r="F96" s="230" t="str">
        <f>IFERROR(INDEX(Dateneingabe_Teilnehm.!$C$5:$C$294,MATCH(ROWS($A$46:$E96),$D$46:$D$295,0)),"")</f>
        <v/>
      </c>
      <c r="G96" s="392"/>
      <c r="H96" s="392"/>
      <c r="I96" s="392"/>
      <c r="J96" s="231" t="str">
        <f>IFERROR(INDEX(Dateneingabe_Teilnehm.!$J$5:$J$294,MATCH(ROWS($A$46:$E96),$D$46:$D$295,0)),"")</f>
        <v/>
      </c>
    </row>
    <row r="97" spans="1:10" ht="14.1" customHeight="1" x14ac:dyDescent="0.2">
      <c r="A97" s="237">
        <v>52</v>
      </c>
      <c r="B97" s="224">
        <f>IF(Dateneingabe_Teilnehm.!D56="",0,Dateneingabe_Teilnehm.!D56&amp;" "&amp;Dateneingabe_Teilnehm.!C56&amp;" "&amp;Dateneingabe_Teilnehm.!G56)</f>
        <v>0</v>
      </c>
      <c r="C97" s="230"/>
      <c r="D97" s="233">
        <f t="shared" si="1"/>
        <v>250</v>
      </c>
      <c r="E97" s="230" t="str">
        <f>IFERROR(INDEX(Dateneingabe_Teilnehm.!$D$5:$D$294,MATCH(ROWS($A$46:$E97),$D$46:$D$295,0)),"")</f>
        <v/>
      </c>
      <c r="F97" s="230" t="str">
        <f>IFERROR(INDEX(Dateneingabe_Teilnehm.!$C$5:$C$294,MATCH(ROWS($A$46:$E97),$D$46:$D$295,0)),"")</f>
        <v/>
      </c>
      <c r="G97" s="392"/>
      <c r="H97" s="392"/>
      <c r="I97" s="392"/>
      <c r="J97" s="231" t="str">
        <f>IFERROR(INDEX(Dateneingabe_Teilnehm.!$J$5:$J$294,MATCH(ROWS($A$46:$E97),$D$46:$D$295,0)),"")</f>
        <v/>
      </c>
    </row>
    <row r="98" spans="1:10" ht="14.1" customHeight="1" x14ac:dyDescent="0.2">
      <c r="A98" s="237">
        <v>53</v>
      </c>
      <c r="B98" s="224">
        <f>IF(Dateneingabe_Teilnehm.!D57="",0,Dateneingabe_Teilnehm.!D57&amp;" "&amp;Dateneingabe_Teilnehm.!C57&amp;" "&amp;Dateneingabe_Teilnehm.!G57)</f>
        <v>0</v>
      </c>
      <c r="C98" s="230"/>
      <c r="D98" s="233">
        <f t="shared" si="1"/>
        <v>250</v>
      </c>
      <c r="E98" s="230" t="str">
        <f>IFERROR(INDEX(Dateneingabe_Teilnehm.!$D$5:$D$294,MATCH(ROWS($A$46:$E98),$D$46:$D$295,0)),"")</f>
        <v/>
      </c>
      <c r="F98" s="230" t="str">
        <f>IFERROR(INDEX(Dateneingabe_Teilnehm.!$C$5:$C$294,MATCH(ROWS($A$46:$E98),$D$46:$D$295,0)),"")</f>
        <v/>
      </c>
      <c r="G98" s="392"/>
      <c r="H98" s="392"/>
      <c r="I98" s="392"/>
      <c r="J98" s="231" t="str">
        <f>IFERROR(INDEX(Dateneingabe_Teilnehm.!$J$5:$J$294,MATCH(ROWS($A$46:$E98),$D$46:$D$295,0)),"")</f>
        <v/>
      </c>
    </row>
    <row r="99" spans="1:10" ht="14.1" customHeight="1" x14ac:dyDescent="0.2">
      <c r="A99" s="237">
        <v>54</v>
      </c>
      <c r="B99" s="224">
        <f>IF(Dateneingabe_Teilnehm.!D58="",0,Dateneingabe_Teilnehm.!D58&amp;" "&amp;Dateneingabe_Teilnehm.!C58&amp;" "&amp;Dateneingabe_Teilnehm.!G58)</f>
        <v>0</v>
      </c>
      <c r="C99" s="230"/>
      <c r="D99" s="233">
        <f t="shared" si="1"/>
        <v>250</v>
      </c>
      <c r="E99" s="230" t="str">
        <f>IFERROR(INDEX(Dateneingabe_Teilnehm.!$D$5:$D$294,MATCH(ROWS($A$46:$E99),$D$46:$D$295,0)),"")</f>
        <v/>
      </c>
      <c r="F99" s="230" t="str">
        <f>IFERROR(INDEX(Dateneingabe_Teilnehm.!$C$5:$C$294,MATCH(ROWS($A$46:$E99),$D$46:$D$295,0)),"")</f>
        <v/>
      </c>
      <c r="G99" s="392"/>
      <c r="H99" s="392"/>
      <c r="I99" s="392"/>
      <c r="J99" s="231" t="str">
        <f>IFERROR(INDEX(Dateneingabe_Teilnehm.!$J$5:$J$294,MATCH(ROWS($A$46:$E99),$D$46:$D$295,0)),"")</f>
        <v/>
      </c>
    </row>
    <row r="100" spans="1:10" ht="14.1" customHeight="1" x14ac:dyDescent="0.2">
      <c r="A100" s="237">
        <v>55</v>
      </c>
      <c r="B100" s="224">
        <f>IF(Dateneingabe_Teilnehm.!D59="",0,Dateneingabe_Teilnehm.!D59&amp;" "&amp;Dateneingabe_Teilnehm.!C59&amp;" "&amp;Dateneingabe_Teilnehm.!G59)</f>
        <v>0</v>
      </c>
      <c r="C100" s="230"/>
      <c r="D100" s="233">
        <f t="shared" si="1"/>
        <v>250</v>
      </c>
      <c r="E100" s="230" t="str">
        <f>IFERROR(INDEX(Dateneingabe_Teilnehm.!$D$5:$D$294,MATCH(ROWS($A$46:$E100),$D$46:$D$295,0)),"")</f>
        <v/>
      </c>
      <c r="F100" s="230" t="str">
        <f>IFERROR(INDEX(Dateneingabe_Teilnehm.!$C$5:$C$294,MATCH(ROWS($A$46:$E100),$D$46:$D$295,0)),"")</f>
        <v/>
      </c>
      <c r="G100" s="392"/>
      <c r="H100" s="392"/>
      <c r="I100" s="392"/>
      <c r="J100" s="231" t="str">
        <f>IFERROR(INDEX(Dateneingabe_Teilnehm.!$J$5:$J$294,MATCH(ROWS($A$46:$E100),$D$46:$D$295,0)),"")</f>
        <v/>
      </c>
    </row>
    <row r="101" spans="1:10" ht="14.1" customHeight="1" x14ac:dyDescent="0.2">
      <c r="A101" s="237">
        <v>56</v>
      </c>
      <c r="B101" s="224">
        <f>IF(Dateneingabe_Teilnehm.!D60="",0,Dateneingabe_Teilnehm.!D60&amp;" "&amp;Dateneingabe_Teilnehm.!C60&amp;" "&amp;Dateneingabe_Teilnehm.!G60)</f>
        <v>0</v>
      </c>
      <c r="C101" s="230"/>
      <c r="D101" s="233">
        <f t="shared" si="1"/>
        <v>250</v>
      </c>
      <c r="E101" s="230" t="str">
        <f>IFERROR(INDEX(Dateneingabe_Teilnehm.!$D$5:$D$294,MATCH(ROWS($A$46:$E101),$D$46:$D$295,0)),"")</f>
        <v/>
      </c>
      <c r="F101" s="230" t="str">
        <f>IFERROR(INDEX(Dateneingabe_Teilnehm.!$C$5:$C$294,MATCH(ROWS($A$46:$E101),$D$46:$D$295,0)),"")</f>
        <v/>
      </c>
      <c r="G101" s="392"/>
      <c r="H101" s="392"/>
      <c r="I101" s="392"/>
      <c r="J101" s="231" t="str">
        <f>IFERROR(INDEX(Dateneingabe_Teilnehm.!$J$5:$J$294,MATCH(ROWS($A$46:$E101),$D$46:$D$295,0)),"")</f>
        <v/>
      </c>
    </row>
    <row r="102" spans="1:10" ht="14.1" customHeight="1" x14ac:dyDescent="0.2">
      <c r="A102" s="237">
        <v>57</v>
      </c>
      <c r="B102" s="224">
        <f>IF(Dateneingabe_Teilnehm.!D61="",0,Dateneingabe_Teilnehm.!D61&amp;" "&amp;Dateneingabe_Teilnehm.!C61&amp;" "&amp;Dateneingabe_Teilnehm.!G61)</f>
        <v>0</v>
      </c>
      <c r="C102" s="230"/>
      <c r="D102" s="233">
        <f t="shared" si="1"/>
        <v>250</v>
      </c>
      <c r="E102" s="230" t="str">
        <f>IFERROR(INDEX(Dateneingabe_Teilnehm.!$D$5:$D$294,MATCH(ROWS($A$46:$E102),$D$46:$D$295,0)),"")</f>
        <v/>
      </c>
      <c r="F102" s="230" t="str">
        <f>IFERROR(INDEX(Dateneingabe_Teilnehm.!$C$5:$C$294,MATCH(ROWS($A$46:$E102),$D$46:$D$295,0)),"")</f>
        <v/>
      </c>
      <c r="G102" s="392"/>
      <c r="H102" s="392"/>
      <c r="I102" s="392"/>
      <c r="J102" s="231" t="str">
        <f>IFERROR(INDEX(Dateneingabe_Teilnehm.!$J$5:$J$294,MATCH(ROWS($A$46:$E102),$D$46:$D$295,0)),"")</f>
        <v/>
      </c>
    </row>
    <row r="103" spans="1:10" ht="14.1" customHeight="1" x14ac:dyDescent="0.2">
      <c r="A103" s="237">
        <v>58</v>
      </c>
      <c r="B103" s="224">
        <f>IF(Dateneingabe_Teilnehm.!D62="",0,Dateneingabe_Teilnehm.!D62&amp;" "&amp;Dateneingabe_Teilnehm.!C62&amp;" "&amp;Dateneingabe_Teilnehm.!G62)</f>
        <v>0</v>
      </c>
      <c r="C103" s="230"/>
      <c r="D103" s="233">
        <f t="shared" si="1"/>
        <v>250</v>
      </c>
      <c r="E103" s="230" t="str">
        <f>IFERROR(INDEX(Dateneingabe_Teilnehm.!$D$5:$D$294,MATCH(ROWS($A$46:$E103),$D$46:$D$295,0)),"")</f>
        <v/>
      </c>
      <c r="F103" s="230" t="str">
        <f>IFERROR(INDEX(Dateneingabe_Teilnehm.!$C$5:$C$294,MATCH(ROWS($A$46:$E103),$D$46:$D$295,0)),"")</f>
        <v/>
      </c>
      <c r="G103" s="392"/>
      <c r="H103" s="392"/>
      <c r="I103" s="392"/>
      <c r="J103" s="231" t="str">
        <f>IFERROR(INDEX(Dateneingabe_Teilnehm.!$J$5:$J$294,MATCH(ROWS($A$46:$E103),$D$46:$D$295,0)),"")</f>
        <v/>
      </c>
    </row>
    <row r="104" spans="1:10" ht="14.1" customHeight="1" x14ac:dyDescent="0.2">
      <c r="A104" s="237">
        <v>59</v>
      </c>
      <c r="B104" s="224">
        <f>IF(Dateneingabe_Teilnehm.!D63="",0,Dateneingabe_Teilnehm.!D63&amp;" "&amp;Dateneingabe_Teilnehm.!C63&amp;" "&amp;Dateneingabe_Teilnehm.!G63)</f>
        <v>0</v>
      </c>
      <c r="C104" s="230"/>
      <c r="D104" s="233">
        <f t="shared" si="1"/>
        <v>250</v>
      </c>
      <c r="E104" s="230" t="str">
        <f>IFERROR(INDEX(Dateneingabe_Teilnehm.!$D$5:$D$294,MATCH(ROWS($A$46:$E104),$D$46:$D$295,0)),"")</f>
        <v/>
      </c>
      <c r="F104" s="230" t="str">
        <f>IFERROR(INDEX(Dateneingabe_Teilnehm.!$C$5:$C$294,MATCH(ROWS($A$46:$E104),$D$46:$D$295,0)),"")</f>
        <v/>
      </c>
      <c r="G104" s="392"/>
      <c r="H104" s="392"/>
      <c r="I104" s="392"/>
      <c r="J104" s="231" t="str">
        <f>IFERROR(INDEX(Dateneingabe_Teilnehm.!$J$5:$J$294,MATCH(ROWS($A$46:$E104),$D$46:$D$295,0)),"")</f>
        <v/>
      </c>
    </row>
    <row r="105" spans="1:10" ht="14.1" customHeight="1" x14ac:dyDescent="0.2">
      <c r="A105" s="239">
        <v>60</v>
      </c>
      <c r="B105" s="248">
        <f>IF(Dateneingabe_Teilnehm.!D64="",0,Dateneingabe_Teilnehm.!D64&amp;" "&amp;Dateneingabe_Teilnehm.!C64&amp;" "&amp;Dateneingabe_Teilnehm.!G64)</f>
        <v>0</v>
      </c>
      <c r="C105" s="240"/>
      <c r="D105" s="244">
        <f t="shared" si="1"/>
        <v>250</v>
      </c>
      <c r="E105" s="240" t="str">
        <f>IFERROR(INDEX(Dateneingabe_Teilnehm.!$D$5:$D$294,MATCH(ROWS($A$46:$E105),$D$46:$D$295,0)),"")</f>
        <v/>
      </c>
      <c r="F105" s="240" t="str">
        <f>IFERROR(INDEX(Dateneingabe_Teilnehm.!$C$5:$C$294,MATCH(ROWS($A$46:$E105),$D$46:$D$295,0)),"")</f>
        <v/>
      </c>
      <c r="G105" s="401"/>
      <c r="H105" s="401"/>
      <c r="I105" s="401"/>
      <c r="J105" s="242" t="str">
        <f>IFERROR(INDEX(Dateneingabe_Teilnehm.!$J$5:$J$294,MATCH(ROWS($A$46:$E105),$D$46:$D$295,0)),"")</f>
        <v/>
      </c>
    </row>
    <row r="106" spans="1:10" ht="14.1" hidden="1" customHeight="1" x14ac:dyDescent="0.2">
      <c r="A106" s="279">
        <v>61</v>
      </c>
      <c r="B106" s="283">
        <f>IF(Dateneingabe_Teilnehm.!D65="",0,Dateneingabe_Teilnehm.!D65&amp;" "&amp;Dateneingabe_Teilnehm.!C65&amp;" "&amp;Dateneingabe_Teilnehm.!G65)</f>
        <v>0</v>
      </c>
      <c r="C106" s="232"/>
      <c r="D106" s="270">
        <f t="shared" si="1"/>
        <v>250</v>
      </c>
      <c r="E106" s="232" t="str">
        <f>IFERROR(INDEX(Dateneingabe_Teilnehm.!$D$5:$D$294,MATCH(ROWS($A$46:$E106),$D$46:$D$295,0)),"")</f>
        <v/>
      </c>
      <c r="F106" s="232" t="str">
        <f>IFERROR(INDEX(Dateneingabe_Teilnehm.!$C$5:$C$294,MATCH(ROWS($A$46:$E106),$D$46:$D$295,0)),"")</f>
        <v/>
      </c>
      <c r="G106" s="391"/>
      <c r="H106" s="391"/>
      <c r="I106" s="391"/>
      <c r="J106" s="281" t="str">
        <f>IFERROR(INDEX(Dateneingabe_Teilnehm.!$C$5:$C$294,MATCH(ROWS($A$46:$E106),$D$46:$D$295,0)),"")</f>
        <v/>
      </c>
    </row>
    <row r="107" spans="1:10" ht="14.1" hidden="1" customHeight="1" x14ac:dyDescent="0.2">
      <c r="A107" s="237">
        <v>62</v>
      </c>
      <c r="B107" s="224">
        <f>IF(Dateneingabe_Teilnehm.!D66="",0,Dateneingabe_Teilnehm.!D66&amp;" "&amp;Dateneingabe_Teilnehm.!C66&amp;" "&amp;Dateneingabe_Teilnehm.!G66)</f>
        <v>0</v>
      </c>
      <c r="C107" s="230"/>
      <c r="D107" s="233">
        <f t="shared" si="1"/>
        <v>250</v>
      </c>
      <c r="E107" s="230" t="str">
        <f>IFERROR(INDEX(Dateneingabe_Teilnehm.!$D$5:$D$294,MATCH(ROWS($A$46:$E107),$D$46:$D$295,0)),"")</f>
        <v/>
      </c>
      <c r="F107" s="230" t="str">
        <f>IFERROR(INDEX(Dateneingabe_Teilnehm.!$C$5:$C$294,MATCH(ROWS($A$46:$E107),$D$46:$D$295,0)),"")</f>
        <v/>
      </c>
      <c r="G107" s="392"/>
      <c r="H107" s="392"/>
      <c r="I107" s="392"/>
      <c r="J107" s="231" t="str">
        <f>IFERROR(INDEX(Dateneingabe_Teilnehm.!$C$5:$C$294,MATCH(ROWS($A$46:$E107),$D$46:$D$295,0)),"")</f>
        <v/>
      </c>
    </row>
    <row r="108" spans="1:10" ht="14.1" hidden="1" customHeight="1" x14ac:dyDescent="0.2">
      <c r="A108" s="237">
        <v>63</v>
      </c>
      <c r="B108" s="224">
        <f>IF(Dateneingabe_Teilnehm.!D67="",0,Dateneingabe_Teilnehm.!D67&amp;" "&amp;Dateneingabe_Teilnehm.!C67&amp;" "&amp;Dateneingabe_Teilnehm.!G67)</f>
        <v>0</v>
      </c>
      <c r="C108" s="230"/>
      <c r="D108" s="233">
        <f t="shared" si="1"/>
        <v>250</v>
      </c>
      <c r="E108" s="230" t="str">
        <f>IFERROR(INDEX(Dateneingabe_Teilnehm.!$D$5:$D$294,MATCH(ROWS($A$46:$E108),$D$46:$D$295,0)),"")</f>
        <v/>
      </c>
      <c r="F108" s="230" t="str">
        <f>IFERROR(INDEX(Dateneingabe_Teilnehm.!$C$5:$C$294,MATCH(ROWS($A$46:$E108),$D$46:$D$295,0)),"")</f>
        <v/>
      </c>
      <c r="G108" s="392"/>
      <c r="H108" s="392"/>
      <c r="I108" s="392"/>
      <c r="J108" s="231" t="str">
        <f>IFERROR(INDEX(Dateneingabe_Teilnehm.!$C$5:$C$294,MATCH(ROWS($A$46:$E108),$D$46:$D$295,0)),"")</f>
        <v/>
      </c>
    </row>
    <row r="109" spans="1:10" ht="14.1" hidden="1" customHeight="1" x14ac:dyDescent="0.2">
      <c r="A109" s="237">
        <v>64</v>
      </c>
      <c r="B109" s="224">
        <f>IF(Dateneingabe_Teilnehm.!D68="",0,Dateneingabe_Teilnehm.!D68&amp;" "&amp;Dateneingabe_Teilnehm.!C68&amp;" "&amp;Dateneingabe_Teilnehm.!G68)</f>
        <v>0</v>
      </c>
      <c r="C109" s="230"/>
      <c r="D109" s="233">
        <f t="shared" si="1"/>
        <v>250</v>
      </c>
      <c r="E109" s="230" t="str">
        <f>IFERROR(INDEX(Dateneingabe_Teilnehm.!$D$5:$D$294,MATCH(ROWS($A$46:$E109),$D$46:$D$295,0)),"")</f>
        <v/>
      </c>
      <c r="F109" s="230" t="str">
        <f>IFERROR(INDEX(Dateneingabe_Teilnehm.!$C$5:$C$294,MATCH(ROWS($A$46:$E109),$D$46:$D$295,0)),"")</f>
        <v/>
      </c>
      <c r="G109" s="392"/>
      <c r="H109" s="392"/>
      <c r="I109" s="392"/>
      <c r="J109" s="231" t="str">
        <f>IFERROR(INDEX(Dateneingabe_Teilnehm.!$C$5:$C$294,MATCH(ROWS($A$46:$E109),$D$46:$D$295,0)),"")</f>
        <v/>
      </c>
    </row>
    <row r="110" spans="1:10" ht="14.1" hidden="1" customHeight="1" x14ac:dyDescent="0.2">
      <c r="A110" s="237">
        <v>65</v>
      </c>
      <c r="B110" s="224">
        <f>IF(Dateneingabe_Teilnehm.!D69="",0,Dateneingabe_Teilnehm.!D69&amp;" "&amp;Dateneingabe_Teilnehm.!C69&amp;" "&amp;Dateneingabe_Teilnehm.!G69)</f>
        <v>0</v>
      </c>
      <c r="C110" s="230"/>
      <c r="D110" s="233">
        <f t="shared" si="1"/>
        <v>250</v>
      </c>
      <c r="E110" s="230" t="str">
        <f>IFERROR(INDEX(Dateneingabe_Teilnehm.!$D$5:$D$294,MATCH(ROWS($A$46:$E110),$D$46:$D$295,0)),"")</f>
        <v/>
      </c>
      <c r="F110" s="230" t="str">
        <f>IFERROR(INDEX(Dateneingabe_Teilnehm.!$C$5:$C$294,MATCH(ROWS($A$46:$E110),$D$46:$D$295,0)),"")</f>
        <v/>
      </c>
      <c r="G110" s="392"/>
      <c r="H110" s="392"/>
      <c r="I110" s="392"/>
      <c r="J110" s="231" t="str">
        <f>IFERROR(INDEX(Dateneingabe_Teilnehm.!$C$5:$C$294,MATCH(ROWS($A$46:$E110),$D$46:$D$295,0)),"")</f>
        <v/>
      </c>
    </row>
    <row r="111" spans="1:10" ht="14.1" hidden="1" customHeight="1" x14ac:dyDescent="0.2">
      <c r="A111" s="237">
        <v>66</v>
      </c>
      <c r="B111" s="224">
        <f>IF(Dateneingabe_Teilnehm.!D70="",0,Dateneingabe_Teilnehm.!D70&amp;" "&amp;Dateneingabe_Teilnehm.!C70&amp;" "&amp;Dateneingabe_Teilnehm.!G70)</f>
        <v>0</v>
      </c>
      <c r="C111" s="230"/>
      <c r="D111" s="233">
        <f t="shared" ref="D111:D174" si="2">COUNTIF($B$46:$B$295,"&lt;="&amp;$B$46:$B$295)</f>
        <v>250</v>
      </c>
      <c r="E111" s="230" t="str">
        <f>IFERROR(INDEX(Dateneingabe_Teilnehm.!$D$5:$D$294,MATCH(ROWS($A$46:$E111),$D$46:$D$295,0)),"")</f>
        <v/>
      </c>
      <c r="F111" s="230" t="str">
        <f>IFERROR(INDEX(Dateneingabe_Teilnehm.!$C$5:$C$294,MATCH(ROWS($A$46:$E111),$D$46:$D$295,0)),"")</f>
        <v/>
      </c>
      <c r="G111" s="392"/>
      <c r="H111" s="392"/>
      <c r="I111" s="392"/>
      <c r="J111" s="231" t="str">
        <f>IFERROR(INDEX(Dateneingabe_Teilnehm.!$C$5:$C$294,MATCH(ROWS($A$46:$E111),$D$46:$D$295,0)),"")</f>
        <v/>
      </c>
    </row>
    <row r="112" spans="1:10" ht="14.1" hidden="1" customHeight="1" x14ac:dyDescent="0.2">
      <c r="A112" s="237">
        <v>67</v>
      </c>
      <c r="B112" s="224">
        <f>IF(Dateneingabe_Teilnehm.!D71="",0,Dateneingabe_Teilnehm.!D71&amp;" "&amp;Dateneingabe_Teilnehm.!C71&amp;" "&amp;Dateneingabe_Teilnehm.!G71)</f>
        <v>0</v>
      </c>
      <c r="C112" s="230"/>
      <c r="D112" s="233">
        <f t="shared" si="2"/>
        <v>250</v>
      </c>
      <c r="E112" s="230" t="str">
        <f>IFERROR(INDEX(Dateneingabe_Teilnehm.!$D$5:$D$294,MATCH(ROWS($A$46:$E112),$D$46:$D$295,0)),"")</f>
        <v/>
      </c>
      <c r="F112" s="230" t="str">
        <f>IFERROR(INDEX(Dateneingabe_Teilnehm.!$C$5:$C$294,MATCH(ROWS($A$46:$E112),$D$46:$D$295,0)),"")</f>
        <v/>
      </c>
      <c r="G112" s="392"/>
      <c r="H112" s="392"/>
      <c r="I112" s="392"/>
      <c r="J112" s="231" t="str">
        <f>IFERROR(INDEX(Dateneingabe_Teilnehm.!$C$5:$C$294,MATCH(ROWS($A$46:$E112),$D$46:$D$295,0)),"")</f>
        <v/>
      </c>
    </row>
    <row r="113" spans="1:10" ht="14.1" hidden="1" customHeight="1" x14ac:dyDescent="0.2">
      <c r="A113" s="237">
        <v>68</v>
      </c>
      <c r="B113" s="224">
        <f>IF(Dateneingabe_Teilnehm.!D72="",0,Dateneingabe_Teilnehm.!D72&amp;" "&amp;Dateneingabe_Teilnehm.!C72&amp;" "&amp;Dateneingabe_Teilnehm.!G72)</f>
        <v>0</v>
      </c>
      <c r="C113" s="230"/>
      <c r="D113" s="233">
        <f t="shared" si="2"/>
        <v>250</v>
      </c>
      <c r="E113" s="230" t="str">
        <f>IFERROR(INDEX(Dateneingabe_Teilnehm.!$D$5:$D$294,MATCH(ROWS($A$46:$E113),$D$46:$D$295,0)),"")</f>
        <v/>
      </c>
      <c r="F113" s="230" t="str">
        <f>IFERROR(INDEX(Dateneingabe_Teilnehm.!$C$5:$C$294,MATCH(ROWS($A$46:$E113),$D$46:$D$295,0)),"")</f>
        <v/>
      </c>
      <c r="G113" s="392"/>
      <c r="H113" s="392"/>
      <c r="I113" s="392"/>
      <c r="J113" s="231" t="str">
        <f>IFERROR(INDEX(Dateneingabe_Teilnehm.!$C$5:$C$294,MATCH(ROWS($A$46:$E113),$D$46:$D$295,0)),"")</f>
        <v/>
      </c>
    </row>
    <row r="114" spans="1:10" ht="14.1" hidden="1" customHeight="1" x14ac:dyDescent="0.2">
      <c r="A114" s="237">
        <v>69</v>
      </c>
      <c r="B114" s="224">
        <f>IF(Dateneingabe_Teilnehm.!D73="",0,Dateneingabe_Teilnehm.!D73&amp;" "&amp;Dateneingabe_Teilnehm.!C73&amp;" "&amp;Dateneingabe_Teilnehm.!G73)</f>
        <v>0</v>
      </c>
      <c r="C114" s="230"/>
      <c r="D114" s="233">
        <f t="shared" si="2"/>
        <v>250</v>
      </c>
      <c r="E114" s="230" t="str">
        <f>IFERROR(INDEX(Dateneingabe_Teilnehm.!$D$5:$D$294,MATCH(ROWS($A$46:$E114),$D$46:$D$295,0)),"")</f>
        <v/>
      </c>
      <c r="F114" s="230" t="str">
        <f>IFERROR(INDEX(Dateneingabe_Teilnehm.!$C$5:$C$294,MATCH(ROWS($A$46:$E114),$D$46:$D$295,0)),"")</f>
        <v/>
      </c>
      <c r="G114" s="392"/>
      <c r="H114" s="392"/>
      <c r="I114" s="392"/>
      <c r="J114" s="231" t="str">
        <f>IFERROR(INDEX(Dateneingabe_Teilnehm.!$C$5:$C$294,MATCH(ROWS($A$46:$E114),$D$46:$D$295,0)),"")</f>
        <v/>
      </c>
    </row>
    <row r="115" spans="1:10" ht="14.1" hidden="1" customHeight="1" x14ac:dyDescent="0.2">
      <c r="A115" s="237">
        <v>70</v>
      </c>
      <c r="B115" s="224">
        <f>IF(Dateneingabe_Teilnehm.!D74="",0,Dateneingabe_Teilnehm.!D74&amp;" "&amp;Dateneingabe_Teilnehm.!C74&amp;" "&amp;Dateneingabe_Teilnehm.!G74)</f>
        <v>0</v>
      </c>
      <c r="C115" s="230"/>
      <c r="D115" s="233">
        <f t="shared" si="2"/>
        <v>250</v>
      </c>
      <c r="E115" s="230" t="str">
        <f>IFERROR(INDEX(Dateneingabe_Teilnehm.!$D$5:$D$294,MATCH(ROWS($A$46:$E115),$D$46:$D$295,0)),"")</f>
        <v/>
      </c>
      <c r="F115" s="230" t="str">
        <f>IFERROR(INDEX(Dateneingabe_Teilnehm.!$C$5:$C$294,MATCH(ROWS($A$46:$E115),$D$46:$D$295,0)),"")</f>
        <v/>
      </c>
      <c r="G115" s="392"/>
      <c r="H115" s="392"/>
      <c r="I115" s="392"/>
      <c r="J115" s="231" t="str">
        <f>IFERROR(INDEX(Dateneingabe_Teilnehm.!$C$5:$C$294,MATCH(ROWS($A$46:$E115),$D$46:$D$295,0)),"")</f>
        <v/>
      </c>
    </row>
    <row r="116" spans="1:10" ht="14.1" hidden="1" customHeight="1" x14ac:dyDescent="0.2">
      <c r="A116" s="237">
        <v>71</v>
      </c>
      <c r="B116" s="224">
        <f>IF(Dateneingabe_Teilnehm.!D75="",0,Dateneingabe_Teilnehm.!D75&amp;" "&amp;Dateneingabe_Teilnehm.!C75&amp;" "&amp;Dateneingabe_Teilnehm.!G75)</f>
        <v>0</v>
      </c>
      <c r="C116" s="230"/>
      <c r="D116" s="233">
        <f t="shared" si="2"/>
        <v>250</v>
      </c>
      <c r="E116" s="230" t="str">
        <f>IFERROR(INDEX(Dateneingabe_Teilnehm.!$D$5:$D$294,MATCH(ROWS($A$46:$E116),$D$46:$D$295,0)),"")</f>
        <v/>
      </c>
      <c r="F116" s="230" t="str">
        <f>IFERROR(INDEX(Dateneingabe_Teilnehm.!$C$5:$C$294,MATCH(ROWS($A$46:$E116),$D$46:$D$295,0)),"")</f>
        <v/>
      </c>
      <c r="G116" s="392"/>
      <c r="H116" s="392"/>
      <c r="I116" s="392"/>
      <c r="J116" s="231" t="str">
        <f>IFERROR(INDEX(Dateneingabe_Teilnehm.!$C$5:$C$294,MATCH(ROWS($A$46:$E116),$D$46:$D$295,0)),"")</f>
        <v/>
      </c>
    </row>
    <row r="117" spans="1:10" ht="14.1" hidden="1" customHeight="1" x14ac:dyDescent="0.2">
      <c r="A117" s="237">
        <v>72</v>
      </c>
      <c r="B117" s="224">
        <f>IF(Dateneingabe_Teilnehm.!D76="",0,Dateneingabe_Teilnehm.!D76&amp;" "&amp;Dateneingabe_Teilnehm.!C76&amp;" "&amp;Dateneingabe_Teilnehm.!G76)</f>
        <v>0</v>
      </c>
      <c r="C117" s="230"/>
      <c r="D117" s="233">
        <f t="shared" si="2"/>
        <v>250</v>
      </c>
      <c r="E117" s="230" t="str">
        <f>IFERROR(INDEX(Dateneingabe_Teilnehm.!$D$5:$D$294,MATCH(ROWS($A$46:$E117),$D$46:$D$295,0)),"")</f>
        <v/>
      </c>
      <c r="F117" s="230" t="str">
        <f>IFERROR(INDEX(Dateneingabe_Teilnehm.!$C$5:$C$294,MATCH(ROWS($A$46:$E117),$D$46:$D$295,0)),"")</f>
        <v/>
      </c>
      <c r="G117" s="392"/>
      <c r="H117" s="392"/>
      <c r="I117" s="392"/>
      <c r="J117" s="231" t="str">
        <f>IFERROR(INDEX(Dateneingabe_Teilnehm.!$C$5:$C$294,MATCH(ROWS($A$46:$E117),$D$46:$D$295,0)),"")</f>
        <v/>
      </c>
    </row>
    <row r="118" spans="1:10" ht="14.1" hidden="1" customHeight="1" x14ac:dyDescent="0.2">
      <c r="A118" s="237">
        <v>73</v>
      </c>
      <c r="B118" s="224">
        <f>IF(Dateneingabe_Teilnehm.!D77="",0,Dateneingabe_Teilnehm.!D77&amp;" "&amp;Dateneingabe_Teilnehm.!C77&amp;" "&amp;Dateneingabe_Teilnehm.!G77)</f>
        <v>0</v>
      </c>
      <c r="C118" s="230"/>
      <c r="D118" s="233">
        <f t="shared" si="2"/>
        <v>250</v>
      </c>
      <c r="E118" s="230" t="str">
        <f>IFERROR(INDEX(Dateneingabe_Teilnehm.!$D$5:$D$294,MATCH(ROWS($A$46:$E118),$D$46:$D$295,0)),"")</f>
        <v/>
      </c>
      <c r="F118" s="230" t="str">
        <f>IFERROR(INDEX(Dateneingabe_Teilnehm.!$C$5:$C$294,MATCH(ROWS($A$46:$E118),$D$46:$D$295,0)),"")</f>
        <v/>
      </c>
      <c r="G118" s="392"/>
      <c r="H118" s="392"/>
      <c r="I118" s="392"/>
      <c r="J118" s="231" t="str">
        <f>IFERROR(INDEX(Dateneingabe_Teilnehm.!$C$5:$C$294,MATCH(ROWS($A$46:$E118),$D$46:$D$295,0)),"")</f>
        <v/>
      </c>
    </row>
    <row r="119" spans="1:10" ht="14.1" hidden="1" customHeight="1" x14ac:dyDescent="0.2">
      <c r="A119" s="237">
        <v>74</v>
      </c>
      <c r="B119" s="224">
        <f>IF(Dateneingabe_Teilnehm.!D78="",0,Dateneingabe_Teilnehm.!D78&amp;" "&amp;Dateneingabe_Teilnehm.!C78&amp;" "&amp;Dateneingabe_Teilnehm.!G78)</f>
        <v>0</v>
      </c>
      <c r="C119" s="230"/>
      <c r="D119" s="233">
        <f t="shared" si="2"/>
        <v>250</v>
      </c>
      <c r="E119" s="230" t="str">
        <f>IFERROR(INDEX(Dateneingabe_Teilnehm.!$D$5:$D$294,MATCH(ROWS($A$46:$E119),$D$46:$D$295,0)),"")</f>
        <v/>
      </c>
      <c r="F119" s="230" t="str">
        <f>IFERROR(INDEX(Dateneingabe_Teilnehm.!$C$5:$C$294,MATCH(ROWS($A$46:$E119),$D$46:$D$295,0)),"")</f>
        <v/>
      </c>
      <c r="G119" s="392"/>
      <c r="H119" s="392"/>
      <c r="I119" s="392"/>
      <c r="J119" s="231" t="str">
        <f>IFERROR(INDEX(Dateneingabe_Teilnehm.!$C$5:$C$294,MATCH(ROWS($A$46:$E119),$D$46:$D$295,0)),"")</f>
        <v/>
      </c>
    </row>
    <row r="120" spans="1:10" ht="14.1" hidden="1" customHeight="1" x14ac:dyDescent="0.2">
      <c r="A120" s="237">
        <v>75</v>
      </c>
      <c r="B120" s="224">
        <f>IF(Dateneingabe_Teilnehm.!D79="",0,Dateneingabe_Teilnehm.!D79&amp;" "&amp;Dateneingabe_Teilnehm.!C79&amp;" "&amp;Dateneingabe_Teilnehm.!G79)</f>
        <v>0</v>
      </c>
      <c r="C120" s="230"/>
      <c r="D120" s="233">
        <f t="shared" si="2"/>
        <v>250</v>
      </c>
      <c r="E120" s="230" t="str">
        <f>IFERROR(INDEX(Dateneingabe_Teilnehm.!$D$5:$D$294,MATCH(ROWS($A$46:$E120),$D$46:$D$295,0)),"")</f>
        <v/>
      </c>
      <c r="F120" s="230" t="str">
        <f>IFERROR(INDEX(Dateneingabe_Teilnehm.!$C$5:$C$294,MATCH(ROWS($A$46:$E120),$D$46:$D$295,0)),"")</f>
        <v/>
      </c>
      <c r="G120" s="392"/>
      <c r="H120" s="392"/>
      <c r="I120" s="392"/>
      <c r="J120" s="231" t="str">
        <f>IFERROR(INDEX(Dateneingabe_Teilnehm.!$C$5:$C$294,MATCH(ROWS($A$46:$E120),$D$46:$D$295,0)),"")</f>
        <v/>
      </c>
    </row>
    <row r="121" spans="1:10" ht="14.1" hidden="1" customHeight="1" x14ac:dyDescent="0.2">
      <c r="A121" s="237">
        <v>76</v>
      </c>
      <c r="B121" s="224">
        <f>IF(Dateneingabe_Teilnehm.!D80="",0,Dateneingabe_Teilnehm.!D80&amp;" "&amp;Dateneingabe_Teilnehm.!C80&amp;" "&amp;Dateneingabe_Teilnehm.!G80)</f>
        <v>0</v>
      </c>
      <c r="C121" s="230"/>
      <c r="D121" s="233">
        <f t="shared" si="2"/>
        <v>250</v>
      </c>
      <c r="E121" s="230" t="str">
        <f>IFERROR(INDEX(Dateneingabe_Teilnehm.!$D$5:$D$294,MATCH(ROWS($A$46:$E121),$D$46:$D$295,0)),"")</f>
        <v/>
      </c>
      <c r="F121" s="230" t="str">
        <f>IFERROR(INDEX(Dateneingabe_Teilnehm.!$C$5:$C$294,MATCH(ROWS($A$46:$E121),$D$46:$D$295,0)),"")</f>
        <v/>
      </c>
      <c r="G121" s="392"/>
      <c r="H121" s="392"/>
      <c r="I121" s="392"/>
      <c r="J121" s="231" t="str">
        <f>IFERROR(INDEX(Dateneingabe_Teilnehm.!$C$5:$C$294,MATCH(ROWS($A$46:$E121),$D$46:$D$295,0)),"")</f>
        <v/>
      </c>
    </row>
    <row r="122" spans="1:10" ht="14.1" hidden="1" customHeight="1" x14ac:dyDescent="0.2">
      <c r="A122" s="237">
        <v>77</v>
      </c>
      <c r="B122" s="224">
        <f>IF(Dateneingabe_Teilnehm.!D81="",0,Dateneingabe_Teilnehm.!D81&amp;" "&amp;Dateneingabe_Teilnehm.!C81&amp;" "&amp;Dateneingabe_Teilnehm.!G81)</f>
        <v>0</v>
      </c>
      <c r="C122" s="230"/>
      <c r="D122" s="233">
        <f t="shared" si="2"/>
        <v>250</v>
      </c>
      <c r="E122" s="230" t="str">
        <f>IFERROR(INDEX(Dateneingabe_Teilnehm.!$D$5:$D$294,MATCH(ROWS($A$46:$E122),$D$46:$D$295,0)),"")</f>
        <v/>
      </c>
      <c r="F122" s="230" t="str">
        <f>IFERROR(INDEX(Dateneingabe_Teilnehm.!$C$5:$C$294,MATCH(ROWS($A$46:$E122),$D$46:$D$295,0)),"")</f>
        <v/>
      </c>
      <c r="G122" s="392"/>
      <c r="H122" s="392"/>
      <c r="I122" s="392"/>
      <c r="J122" s="231" t="str">
        <f>IFERROR(INDEX(Dateneingabe_Teilnehm.!$C$5:$C$294,MATCH(ROWS($A$46:$E122),$D$46:$D$295,0)),"")</f>
        <v/>
      </c>
    </row>
    <row r="123" spans="1:10" ht="14.1" hidden="1" customHeight="1" x14ac:dyDescent="0.2">
      <c r="A123" s="237">
        <v>78</v>
      </c>
      <c r="B123" s="224">
        <f>IF(Dateneingabe_Teilnehm.!D82="",0,Dateneingabe_Teilnehm.!D82&amp;" "&amp;Dateneingabe_Teilnehm.!C82&amp;" "&amp;Dateneingabe_Teilnehm.!G82)</f>
        <v>0</v>
      </c>
      <c r="C123" s="230"/>
      <c r="D123" s="233">
        <f t="shared" si="2"/>
        <v>250</v>
      </c>
      <c r="E123" s="230" t="str">
        <f>IFERROR(INDEX(Dateneingabe_Teilnehm.!$D$5:$D$294,MATCH(ROWS($A$46:$E123),$D$46:$D$295,0)),"")</f>
        <v/>
      </c>
      <c r="F123" s="230" t="str">
        <f>IFERROR(INDEX(Dateneingabe_Teilnehm.!$C$5:$C$294,MATCH(ROWS($A$46:$E123),$D$46:$D$295,0)),"")</f>
        <v/>
      </c>
      <c r="G123" s="392"/>
      <c r="H123" s="392"/>
      <c r="I123" s="392"/>
      <c r="J123" s="231" t="str">
        <f>IFERROR(INDEX(Dateneingabe_Teilnehm.!$C$5:$C$294,MATCH(ROWS($A$46:$E123),$D$46:$D$295,0)),"")</f>
        <v/>
      </c>
    </row>
    <row r="124" spans="1:10" ht="14.1" hidden="1" customHeight="1" x14ac:dyDescent="0.2">
      <c r="A124" s="237">
        <v>79</v>
      </c>
      <c r="B124" s="224">
        <f>IF(Dateneingabe_Teilnehm.!D83="",0,Dateneingabe_Teilnehm.!D83&amp;" "&amp;Dateneingabe_Teilnehm.!C83&amp;" "&amp;Dateneingabe_Teilnehm.!G83)</f>
        <v>0</v>
      </c>
      <c r="C124" s="230"/>
      <c r="D124" s="233">
        <f t="shared" si="2"/>
        <v>250</v>
      </c>
      <c r="E124" s="230" t="str">
        <f>IFERROR(INDEX(Dateneingabe_Teilnehm.!$D$5:$D$294,MATCH(ROWS($A$46:$E124),$D$46:$D$295,0)),"")</f>
        <v/>
      </c>
      <c r="F124" s="230" t="str">
        <f>IFERROR(INDEX(Dateneingabe_Teilnehm.!$C$5:$C$294,MATCH(ROWS($A$46:$E124),$D$46:$D$295,0)),"")</f>
        <v/>
      </c>
      <c r="G124" s="392"/>
      <c r="H124" s="392"/>
      <c r="I124" s="392"/>
      <c r="J124" s="231" t="str">
        <f>IFERROR(INDEX(Dateneingabe_Teilnehm.!$C$5:$C$294,MATCH(ROWS($A$46:$E124),$D$46:$D$295,0)),"")</f>
        <v/>
      </c>
    </row>
    <row r="125" spans="1:10" ht="14.1" hidden="1" customHeight="1" x14ac:dyDescent="0.2">
      <c r="A125" s="237">
        <v>80</v>
      </c>
      <c r="B125" s="224">
        <f>IF(Dateneingabe_Teilnehm.!D84="",0,Dateneingabe_Teilnehm.!D84&amp;" "&amp;Dateneingabe_Teilnehm.!C84&amp;" "&amp;Dateneingabe_Teilnehm.!G84)</f>
        <v>0</v>
      </c>
      <c r="C125" s="230"/>
      <c r="D125" s="233">
        <f t="shared" si="2"/>
        <v>250</v>
      </c>
      <c r="E125" s="230" t="str">
        <f>IFERROR(INDEX(Dateneingabe_Teilnehm.!$D$5:$D$294,MATCH(ROWS($A$46:$E125),$D$46:$D$295,0)),"")</f>
        <v/>
      </c>
      <c r="F125" s="230" t="str">
        <f>IFERROR(INDEX(Dateneingabe_Teilnehm.!$C$5:$C$294,MATCH(ROWS($A$46:$E125),$D$46:$D$295,0)),"")</f>
        <v/>
      </c>
      <c r="G125" s="392"/>
      <c r="H125" s="392"/>
      <c r="I125" s="392"/>
      <c r="J125" s="231" t="str">
        <f>IFERROR(INDEX(Dateneingabe_Teilnehm.!$C$5:$C$294,MATCH(ROWS($A$46:$E125),$D$46:$D$295,0)),"")</f>
        <v/>
      </c>
    </row>
    <row r="126" spans="1:10" ht="14.1" hidden="1" customHeight="1" x14ac:dyDescent="0.2">
      <c r="A126" s="237">
        <v>81</v>
      </c>
      <c r="B126" s="224">
        <f>IF(Dateneingabe_Teilnehm.!D85="",0,Dateneingabe_Teilnehm.!D85&amp;" "&amp;Dateneingabe_Teilnehm.!C85&amp;" "&amp;Dateneingabe_Teilnehm.!G85)</f>
        <v>0</v>
      </c>
      <c r="C126" s="230"/>
      <c r="D126" s="233">
        <f t="shared" si="2"/>
        <v>250</v>
      </c>
      <c r="E126" s="230" t="str">
        <f>IFERROR(INDEX(Dateneingabe_Teilnehm.!$D$5:$D$294,MATCH(ROWS($A$46:$E126),$D$46:$D$295,0)),"")</f>
        <v/>
      </c>
      <c r="F126" s="230" t="str">
        <f>IFERROR(INDEX(Dateneingabe_Teilnehm.!$C$5:$C$294,MATCH(ROWS($A$46:$E126),$D$46:$D$295,0)),"")</f>
        <v/>
      </c>
      <c r="G126" s="392"/>
      <c r="H126" s="392"/>
      <c r="I126" s="392"/>
      <c r="J126" s="231" t="str">
        <f>IFERROR(INDEX(Dateneingabe_Teilnehm.!$C$5:$C$294,MATCH(ROWS($A$46:$E126),$D$46:$D$295,0)),"")</f>
        <v/>
      </c>
    </row>
    <row r="127" spans="1:10" ht="14.1" hidden="1" customHeight="1" x14ac:dyDescent="0.2">
      <c r="A127" s="237">
        <v>82</v>
      </c>
      <c r="B127" s="224">
        <f>IF(Dateneingabe_Teilnehm.!D86="",0,Dateneingabe_Teilnehm.!D86&amp;" "&amp;Dateneingabe_Teilnehm.!C86&amp;" "&amp;Dateneingabe_Teilnehm.!G86)</f>
        <v>0</v>
      </c>
      <c r="C127" s="230"/>
      <c r="D127" s="233">
        <f t="shared" si="2"/>
        <v>250</v>
      </c>
      <c r="E127" s="230" t="str">
        <f>IFERROR(INDEX(Dateneingabe_Teilnehm.!$D$5:$D$294,MATCH(ROWS($A$46:$E127),$D$46:$D$295,0)),"")</f>
        <v/>
      </c>
      <c r="F127" s="230" t="str">
        <f>IFERROR(INDEX(Dateneingabe_Teilnehm.!$C$5:$C$294,MATCH(ROWS($A$46:$E127),$D$46:$D$295,0)),"")</f>
        <v/>
      </c>
      <c r="G127" s="392"/>
      <c r="H127" s="392"/>
      <c r="I127" s="392"/>
      <c r="J127" s="231" t="str">
        <f>IFERROR(INDEX(Dateneingabe_Teilnehm.!$C$5:$C$294,MATCH(ROWS($A$46:$E127),$D$46:$D$295,0)),"")</f>
        <v/>
      </c>
    </row>
    <row r="128" spans="1:10" ht="14.1" hidden="1" customHeight="1" x14ac:dyDescent="0.2">
      <c r="A128" s="237">
        <v>83</v>
      </c>
      <c r="B128" s="224">
        <f>IF(Dateneingabe_Teilnehm.!D87="",0,Dateneingabe_Teilnehm.!D87&amp;" "&amp;Dateneingabe_Teilnehm.!C87&amp;" "&amp;Dateneingabe_Teilnehm.!G87)</f>
        <v>0</v>
      </c>
      <c r="C128" s="230"/>
      <c r="D128" s="233">
        <f t="shared" si="2"/>
        <v>250</v>
      </c>
      <c r="E128" s="230" t="str">
        <f>IFERROR(INDEX(Dateneingabe_Teilnehm.!$D$5:$D$294,MATCH(ROWS($A$46:$E128),$D$46:$D$295,0)),"")</f>
        <v/>
      </c>
      <c r="F128" s="230" t="str">
        <f>IFERROR(INDEX(Dateneingabe_Teilnehm.!$C$5:$C$294,MATCH(ROWS($A$46:$E128),$D$46:$D$295,0)),"")</f>
        <v/>
      </c>
      <c r="G128" s="392"/>
      <c r="H128" s="392"/>
      <c r="I128" s="392"/>
      <c r="J128" s="231" t="str">
        <f>IFERROR(INDEX(Dateneingabe_Teilnehm.!$C$5:$C$294,MATCH(ROWS($A$46:$E128),$D$46:$D$295,0)),"")</f>
        <v/>
      </c>
    </row>
    <row r="129" spans="1:10" ht="14.1" hidden="1" customHeight="1" x14ac:dyDescent="0.2">
      <c r="A129" s="237">
        <v>84</v>
      </c>
      <c r="B129" s="224">
        <f>IF(Dateneingabe_Teilnehm.!D88="",0,Dateneingabe_Teilnehm.!D88&amp;" "&amp;Dateneingabe_Teilnehm.!C88&amp;" "&amp;Dateneingabe_Teilnehm.!G88)</f>
        <v>0</v>
      </c>
      <c r="C129" s="230"/>
      <c r="D129" s="233">
        <f t="shared" si="2"/>
        <v>250</v>
      </c>
      <c r="E129" s="230" t="str">
        <f>IFERROR(INDEX(Dateneingabe_Teilnehm.!$D$5:$D$294,MATCH(ROWS($A$46:$E129),$D$46:$D$295,0)),"")</f>
        <v/>
      </c>
      <c r="F129" s="230" t="str">
        <f>IFERROR(INDEX(Dateneingabe_Teilnehm.!$C$5:$C$294,MATCH(ROWS($A$46:$E129),$D$46:$D$295,0)),"")</f>
        <v/>
      </c>
      <c r="G129" s="392"/>
      <c r="H129" s="392"/>
      <c r="I129" s="392"/>
      <c r="J129" s="231" t="str">
        <f>IFERROR(INDEX(Dateneingabe_Teilnehm.!$C$5:$C$294,MATCH(ROWS($A$46:$E129),$D$46:$D$295,0)),"")</f>
        <v/>
      </c>
    </row>
    <row r="130" spans="1:10" ht="14.1" hidden="1" customHeight="1" x14ac:dyDescent="0.2">
      <c r="A130" s="237">
        <v>85</v>
      </c>
      <c r="B130" s="224">
        <f>IF(Dateneingabe_Teilnehm.!D89="",0,Dateneingabe_Teilnehm.!D89&amp;" "&amp;Dateneingabe_Teilnehm.!C89&amp;" "&amp;Dateneingabe_Teilnehm.!G89)</f>
        <v>0</v>
      </c>
      <c r="C130" s="230"/>
      <c r="D130" s="233">
        <f t="shared" si="2"/>
        <v>250</v>
      </c>
      <c r="E130" s="230" t="str">
        <f>IFERROR(INDEX(Dateneingabe_Teilnehm.!$D$5:$D$294,MATCH(ROWS($A$46:$E130),$D$46:$D$295,0)),"")</f>
        <v/>
      </c>
      <c r="F130" s="230" t="str">
        <f>IFERROR(INDEX(Dateneingabe_Teilnehm.!$C$5:$C$294,MATCH(ROWS($A$46:$E130),$D$46:$D$295,0)),"")</f>
        <v/>
      </c>
      <c r="G130" s="392"/>
      <c r="H130" s="392"/>
      <c r="I130" s="392"/>
      <c r="J130" s="231" t="str">
        <f>IFERROR(INDEX(Dateneingabe_Teilnehm.!$C$5:$C$294,MATCH(ROWS($A$46:$E130),$D$46:$D$295,0)),"")</f>
        <v/>
      </c>
    </row>
    <row r="131" spans="1:10" ht="14.1" hidden="1" customHeight="1" x14ac:dyDescent="0.2">
      <c r="A131" s="237">
        <v>86</v>
      </c>
      <c r="B131" s="224">
        <f>IF(Dateneingabe_Teilnehm.!D90="",0,Dateneingabe_Teilnehm.!D90&amp;" "&amp;Dateneingabe_Teilnehm.!C90&amp;" "&amp;Dateneingabe_Teilnehm.!G90)</f>
        <v>0</v>
      </c>
      <c r="C131" s="230"/>
      <c r="D131" s="233">
        <f t="shared" si="2"/>
        <v>250</v>
      </c>
      <c r="E131" s="230" t="str">
        <f>IFERROR(INDEX(Dateneingabe_Teilnehm.!$D$5:$D$294,MATCH(ROWS($A$46:$E131),$D$46:$D$295,0)),"")</f>
        <v/>
      </c>
      <c r="F131" s="230" t="str">
        <f>IFERROR(INDEX(Dateneingabe_Teilnehm.!$C$5:$C$294,MATCH(ROWS($A$46:$E131),$D$46:$D$295,0)),"")</f>
        <v/>
      </c>
      <c r="G131" s="392"/>
      <c r="H131" s="392"/>
      <c r="I131" s="392"/>
      <c r="J131" s="231" t="str">
        <f>IFERROR(INDEX(Dateneingabe_Teilnehm.!$C$5:$C$294,MATCH(ROWS($A$46:$E131),$D$46:$D$295,0)),"")</f>
        <v/>
      </c>
    </row>
    <row r="132" spans="1:10" ht="14.1" hidden="1" customHeight="1" x14ac:dyDescent="0.2">
      <c r="A132" s="237">
        <v>87</v>
      </c>
      <c r="B132" s="224">
        <f>IF(Dateneingabe_Teilnehm.!D91="",0,Dateneingabe_Teilnehm.!D91&amp;" "&amp;Dateneingabe_Teilnehm.!C91&amp;" "&amp;Dateneingabe_Teilnehm.!G91)</f>
        <v>0</v>
      </c>
      <c r="C132" s="230"/>
      <c r="D132" s="233">
        <f t="shared" si="2"/>
        <v>250</v>
      </c>
      <c r="E132" s="230" t="str">
        <f>IFERROR(INDEX(Dateneingabe_Teilnehm.!$D$5:$D$294,MATCH(ROWS($A$46:$E132),$D$46:$D$295,0)),"")</f>
        <v/>
      </c>
      <c r="F132" s="230" t="str">
        <f>IFERROR(INDEX(Dateneingabe_Teilnehm.!$C$5:$C$294,MATCH(ROWS($A$46:$E132),$D$46:$D$295,0)),"")</f>
        <v/>
      </c>
      <c r="G132" s="392"/>
      <c r="H132" s="392"/>
      <c r="I132" s="392"/>
      <c r="J132" s="231" t="str">
        <f>IFERROR(INDEX(Dateneingabe_Teilnehm.!$C$5:$C$294,MATCH(ROWS($A$46:$E132),$D$46:$D$295,0)),"")</f>
        <v/>
      </c>
    </row>
    <row r="133" spans="1:10" ht="14.1" hidden="1" customHeight="1" x14ac:dyDescent="0.2">
      <c r="A133" s="237">
        <v>88</v>
      </c>
      <c r="B133" s="224">
        <f>IF(Dateneingabe_Teilnehm.!D92="",0,Dateneingabe_Teilnehm.!D92&amp;" "&amp;Dateneingabe_Teilnehm.!C92&amp;" "&amp;Dateneingabe_Teilnehm.!G92)</f>
        <v>0</v>
      </c>
      <c r="C133" s="230"/>
      <c r="D133" s="233">
        <f t="shared" si="2"/>
        <v>250</v>
      </c>
      <c r="E133" s="230" t="str">
        <f>IFERROR(INDEX(Dateneingabe_Teilnehm.!$D$5:$D$294,MATCH(ROWS($A$46:$E133),$D$46:$D$295,0)),"")</f>
        <v/>
      </c>
      <c r="F133" s="230" t="str">
        <f>IFERROR(INDEX(Dateneingabe_Teilnehm.!$C$5:$C$294,MATCH(ROWS($A$46:$E133),$D$46:$D$295,0)),"")</f>
        <v/>
      </c>
      <c r="G133" s="392"/>
      <c r="H133" s="392"/>
      <c r="I133" s="392"/>
      <c r="J133" s="231" t="str">
        <f>IFERROR(INDEX(Dateneingabe_Teilnehm.!$C$5:$C$294,MATCH(ROWS($A$46:$E133),$D$46:$D$295,0)),"")</f>
        <v/>
      </c>
    </row>
    <row r="134" spans="1:10" ht="14.1" hidden="1" customHeight="1" x14ac:dyDescent="0.2">
      <c r="A134" s="237">
        <v>89</v>
      </c>
      <c r="B134" s="224">
        <f>IF(Dateneingabe_Teilnehm.!D93="",0,Dateneingabe_Teilnehm.!D93&amp;" "&amp;Dateneingabe_Teilnehm.!C93&amp;" "&amp;Dateneingabe_Teilnehm.!G93)</f>
        <v>0</v>
      </c>
      <c r="C134" s="230"/>
      <c r="D134" s="233">
        <f t="shared" si="2"/>
        <v>250</v>
      </c>
      <c r="E134" s="230" t="str">
        <f>IFERROR(INDEX(Dateneingabe_Teilnehm.!$D$5:$D$294,MATCH(ROWS($A$46:$E134),$D$46:$D$295,0)),"")</f>
        <v/>
      </c>
      <c r="F134" s="230" t="str">
        <f>IFERROR(INDEX(Dateneingabe_Teilnehm.!$C$5:$C$294,MATCH(ROWS($A$46:$E134),$D$46:$D$295,0)),"")</f>
        <v/>
      </c>
      <c r="G134" s="392"/>
      <c r="H134" s="392"/>
      <c r="I134" s="392"/>
      <c r="J134" s="231" t="str">
        <f>IFERROR(INDEX(Dateneingabe_Teilnehm.!$C$5:$C$294,MATCH(ROWS($A$46:$E134),$D$46:$D$295,0)),"")</f>
        <v/>
      </c>
    </row>
    <row r="135" spans="1:10" ht="14.1" hidden="1" customHeight="1" x14ac:dyDescent="0.2">
      <c r="A135" s="237">
        <v>90</v>
      </c>
      <c r="B135" s="224">
        <f>IF(Dateneingabe_Teilnehm.!D94="",0,Dateneingabe_Teilnehm.!D94&amp;" "&amp;Dateneingabe_Teilnehm.!C94&amp;" "&amp;Dateneingabe_Teilnehm.!G94)</f>
        <v>0</v>
      </c>
      <c r="C135" s="230"/>
      <c r="D135" s="233">
        <f t="shared" si="2"/>
        <v>250</v>
      </c>
      <c r="E135" s="230" t="str">
        <f>IFERROR(INDEX(Dateneingabe_Teilnehm.!$D$5:$D$294,MATCH(ROWS($A$46:$E135),$D$46:$D$295,0)),"")</f>
        <v/>
      </c>
      <c r="F135" s="230" t="str">
        <f>IFERROR(INDEX(Dateneingabe_Teilnehm.!$C$5:$C$294,MATCH(ROWS($A$46:$E135),$D$46:$D$295,0)),"")</f>
        <v/>
      </c>
      <c r="G135" s="392"/>
      <c r="H135" s="392"/>
      <c r="I135" s="392"/>
      <c r="J135" s="231" t="str">
        <f>IFERROR(INDEX(Dateneingabe_Teilnehm.!$C$5:$C$294,MATCH(ROWS($A$46:$E135),$D$46:$D$295,0)),"")</f>
        <v/>
      </c>
    </row>
    <row r="136" spans="1:10" ht="14.1" hidden="1" customHeight="1" x14ac:dyDescent="0.2">
      <c r="A136" s="237">
        <v>91</v>
      </c>
      <c r="B136" s="224">
        <f>IF(Dateneingabe_Teilnehm.!D95="",0,Dateneingabe_Teilnehm.!D95&amp;" "&amp;Dateneingabe_Teilnehm.!C95&amp;" "&amp;Dateneingabe_Teilnehm.!G95)</f>
        <v>0</v>
      </c>
      <c r="C136" s="230"/>
      <c r="D136" s="233">
        <f t="shared" si="2"/>
        <v>250</v>
      </c>
      <c r="E136" s="230" t="str">
        <f>IFERROR(INDEX(Dateneingabe_Teilnehm.!$D$5:$D$294,MATCH(ROWS($A$46:$E136),$D$46:$D$295,0)),"")</f>
        <v/>
      </c>
      <c r="F136" s="230" t="str">
        <f>IFERROR(INDEX(Dateneingabe_Teilnehm.!$C$5:$C$294,MATCH(ROWS($A$46:$E136),$D$46:$D$295,0)),"")</f>
        <v/>
      </c>
      <c r="G136" s="392"/>
      <c r="H136" s="392"/>
      <c r="I136" s="392"/>
      <c r="J136" s="231" t="str">
        <f>IFERROR(INDEX(Dateneingabe_Teilnehm.!$C$5:$C$294,MATCH(ROWS($A$46:$E136),$D$46:$D$295,0)),"")</f>
        <v/>
      </c>
    </row>
    <row r="137" spans="1:10" ht="14.1" hidden="1" customHeight="1" x14ac:dyDescent="0.2">
      <c r="A137" s="237">
        <v>92</v>
      </c>
      <c r="B137" s="224">
        <f>IF(Dateneingabe_Teilnehm.!D96="",0,Dateneingabe_Teilnehm.!D96&amp;" "&amp;Dateneingabe_Teilnehm.!C96&amp;" "&amp;Dateneingabe_Teilnehm.!G96)</f>
        <v>0</v>
      </c>
      <c r="C137" s="230"/>
      <c r="D137" s="233">
        <f t="shared" si="2"/>
        <v>250</v>
      </c>
      <c r="E137" s="230" t="str">
        <f>IFERROR(INDEX(Dateneingabe_Teilnehm.!$D$5:$D$294,MATCH(ROWS($A$46:$E137),$D$46:$D$295,0)),"")</f>
        <v/>
      </c>
      <c r="F137" s="230" t="str">
        <f>IFERROR(INDEX(Dateneingabe_Teilnehm.!$C$5:$C$294,MATCH(ROWS($A$46:$E137),$D$46:$D$295,0)),"")</f>
        <v/>
      </c>
      <c r="G137" s="392"/>
      <c r="H137" s="392"/>
      <c r="I137" s="392"/>
      <c r="J137" s="231" t="str">
        <f>IFERROR(INDEX(Dateneingabe_Teilnehm.!$C$5:$C$294,MATCH(ROWS($A$46:$E137),$D$46:$D$295,0)),"")</f>
        <v/>
      </c>
    </row>
    <row r="138" spans="1:10" ht="14.1" hidden="1" customHeight="1" x14ac:dyDescent="0.2">
      <c r="A138" s="237">
        <v>93</v>
      </c>
      <c r="B138" s="224">
        <f>IF(Dateneingabe_Teilnehm.!D97="",0,Dateneingabe_Teilnehm.!D97&amp;" "&amp;Dateneingabe_Teilnehm.!C97&amp;" "&amp;Dateneingabe_Teilnehm.!G97)</f>
        <v>0</v>
      </c>
      <c r="C138" s="230"/>
      <c r="D138" s="233">
        <f t="shared" si="2"/>
        <v>250</v>
      </c>
      <c r="E138" s="230" t="str">
        <f>IFERROR(INDEX(Dateneingabe_Teilnehm.!$D$5:$D$294,MATCH(ROWS($A$46:$E138),$D$46:$D$295,0)),"")</f>
        <v/>
      </c>
      <c r="F138" s="230" t="str">
        <f>IFERROR(INDEX(Dateneingabe_Teilnehm.!$C$5:$C$294,MATCH(ROWS($A$46:$E138),$D$46:$D$295,0)),"")</f>
        <v/>
      </c>
      <c r="G138" s="392"/>
      <c r="H138" s="392"/>
      <c r="I138" s="392"/>
      <c r="J138" s="231" t="str">
        <f>IFERROR(INDEX(Dateneingabe_Teilnehm.!$C$5:$C$294,MATCH(ROWS($A$46:$E138),$D$46:$D$295,0)),"")</f>
        <v/>
      </c>
    </row>
    <row r="139" spans="1:10" ht="14.1" hidden="1" customHeight="1" x14ac:dyDescent="0.2">
      <c r="A139" s="237">
        <v>94</v>
      </c>
      <c r="B139" s="224">
        <f>IF(Dateneingabe_Teilnehm.!D98="",0,Dateneingabe_Teilnehm.!D98&amp;" "&amp;Dateneingabe_Teilnehm.!C98&amp;" "&amp;Dateneingabe_Teilnehm.!G98)</f>
        <v>0</v>
      </c>
      <c r="C139" s="230"/>
      <c r="D139" s="233">
        <f t="shared" si="2"/>
        <v>250</v>
      </c>
      <c r="E139" s="230" t="str">
        <f>IFERROR(INDEX(Dateneingabe_Teilnehm.!$D$5:$D$294,MATCH(ROWS($A$46:$E139),$D$46:$D$295,0)),"")</f>
        <v/>
      </c>
      <c r="F139" s="230" t="str">
        <f>IFERROR(INDEX(Dateneingabe_Teilnehm.!$C$5:$C$294,MATCH(ROWS($A$46:$E139),$D$46:$D$295,0)),"")</f>
        <v/>
      </c>
      <c r="G139" s="392"/>
      <c r="H139" s="392"/>
      <c r="I139" s="392"/>
      <c r="J139" s="231" t="str">
        <f>IFERROR(INDEX(Dateneingabe_Teilnehm.!$C$5:$C$294,MATCH(ROWS($A$46:$E139),$D$46:$D$295,0)),"")</f>
        <v/>
      </c>
    </row>
    <row r="140" spans="1:10" ht="14.1" hidden="1" customHeight="1" x14ac:dyDescent="0.2">
      <c r="A140" s="237">
        <v>95</v>
      </c>
      <c r="B140" s="224">
        <f>IF(Dateneingabe_Teilnehm.!D99="",0,Dateneingabe_Teilnehm.!D99&amp;" "&amp;Dateneingabe_Teilnehm.!C99&amp;" "&amp;Dateneingabe_Teilnehm.!G99)</f>
        <v>0</v>
      </c>
      <c r="C140" s="230"/>
      <c r="D140" s="233">
        <f t="shared" si="2"/>
        <v>250</v>
      </c>
      <c r="E140" s="230" t="str">
        <f>IFERROR(INDEX(Dateneingabe_Teilnehm.!$D$5:$D$294,MATCH(ROWS($A$46:$E140),$D$46:$D$295,0)),"")</f>
        <v/>
      </c>
      <c r="F140" s="230" t="str">
        <f>IFERROR(INDEX(Dateneingabe_Teilnehm.!$C$5:$C$294,MATCH(ROWS($A$46:$E140),$D$46:$D$295,0)),"")</f>
        <v/>
      </c>
      <c r="G140" s="392"/>
      <c r="H140" s="392"/>
      <c r="I140" s="392"/>
      <c r="J140" s="231" t="str">
        <f>IFERROR(INDEX(Dateneingabe_Teilnehm.!$C$5:$C$294,MATCH(ROWS($A$46:$E140),$D$46:$D$295,0)),"")</f>
        <v/>
      </c>
    </row>
    <row r="141" spans="1:10" ht="14.1" hidden="1" customHeight="1" x14ac:dyDescent="0.2">
      <c r="A141" s="237">
        <v>96</v>
      </c>
      <c r="B141" s="224">
        <f>IF(Dateneingabe_Teilnehm.!D100="",0,Dateneingabe_Teilnehm.!D100&amp;" "&amp;Dateneingabe_Teilnehm.!C100&amp;" "&amp;Dateneingabe_Teilnehm.!G100)</f>
        <v>0</v>
      </c>
      <c r="C141" s="230"/>
      <c r="D141" s="233">
        <f t="shared" si="2"/>
        <v>250</v>
      </c>
      <c r="E141" s="230" t="str">
        <f>IFERROR(INDEX(Dateneingabe_Teilnehm.!$D$5:$D$294,MATCH(ROWS($A$46:$E141),$D$46:$D$295,0)),"")</f>
        <v/>
      </c>
      <c r="F141" s="230" t="str">
        <f>IFERROR(INDEX(Dateneingabe_Teilnehm.!$C$5:$C$294,MATCH(ROWS($A$46:$E141),$D$46:$D$295,0)),"")</f>
        <v/>
      </c>
      <c r="G141" s="392"/>
      <c r="H141" s="392"/>
      <c r="I141" s="392"/>
      <c r="J141" s="231" t="str">
        <f>IFERROR(INDEX(Dateneingabe_Teilnehm.!$C$5:$C$294,MATCH(ROWS($A$46:$E141),$D$46:$D$295,0)),"")</f>
        <v/>
      </c>
    </row>
    <row r="142" spans="1:10" ht="14.1" hidden="1" customHeight="1" x14ac:dyDescent="0.2">
      <c r="A142" s="237">
        <v>97</v>
      </c>
      <c r="B142" s="224">
        <f>IF(Dateneingabe_Teilnehm.!D101="",0,Dateneingabe_Teilnehm.!D101&amp;" "&amp;Dateneingabe_Teilnehm.!C101&amp;" "&amp;Dateneingabe_Teilnehm.!G101)</f>
        <v>0</v>
      </c>
      <c r="C142" s="230"/>
      <c r="D142" s="233">
        <f t="shared" si="2"/>
        <v>250</v>
      </c>
      <c r="E142" s="230" t="str">
        <f>IFERROR(INDEX(Dateneingabe_Teilnehm.!$D$5:$D$294,MATCH(ROWS($A$46:$E142),$D$46:$D$295,0)),"")</f>
        <v/>
      </c>
      <c r="F142" s="230" t="str">
        <f>IFERROR(INDEX(Dateneingabe_Teilnehm.!$C$5:$C$294,MATCH(ROWS($A$46:$E142),$D$46:$D$295,0)),"")</f>
        <v/>
      </c>
      <c r="G142" s="392"/>
      <c r="H142" s="392"/>
      <c r="I142" s="392"/>
      <c r="J142" s="231" t="str">
        <f>IFERROR(INDEX(Dateneingabe_Teilnehm.!$C$5:$C$294,MATCH(ROWS($A$46:$E142),$D$46:$D$295,0)),"")</f>
        <v/>
      </c>
    </row>
    <row r="143" spans="1:10" ht="14.1" hidden="1" customHeight="1" x14ac:dyDescent="0.2">
      <c r="A143" s="237">
        <v>98</v>
      </c>
      <c r="B143" s="224">
        <f>IF(Dateneingabe_Teilnehm.!D102="",0,Dateneingabe_Teilnehm.!D102&amp;" "&amp;Dateneingabe_Teilnehm.!C102&amp;" "&amp;Dateneingabe_Teilnehm.!G102)</f>
        <v>0</v>
      </c>
      <c r="C143" s="230"/>
      <c r="D143" s="233">
        <f t="shared" si="2"/>
        <v>250</v>
      </c>
      <c r="E143" s="230" t="str">
        <f>IFERROR(INDEX(Dateneingabe_Teilnehm.!$D$5:$D$294,MATCH(ROWS($A$46:$E143),$D$46:$D$295,0)),"")</f>
        <v/>
      </c>
      <c r="F143" s="230" t="str">
        <f>IFERROR(INDEX(Dateneingabe_Teilnehm.!$C$5:$C$294,MATCH(ROWS($A$46:$E143),$D$46:$D$295,0)),"")</f>
        <v/>
      </c>
      <c r="G143" s="392"/>
      <c r="H143" s="392"/>
      <c r="I143" s="392"/>
      <c r="J143" s="231" t="str">
        <f>IFERROR(INDEX(Dateneingabe_Teilnehm.!$C$5:$C$294,MATCH(ROWS($A$46:$E143),$D$46:$D$295,0)),"")</f>
        <v/>
      </c>
    </row>
    <row r="144" spans="1:10" ht="14.1" hidden="1" customHeight="1" x14ac:dyDescent="0.2">
      <c r="A144" s="237">
        <v>99</v>
      </c>
      <c r="B144" s="224">
        <f>IF(Dateneingabe_Teilnehm.!D103="",0,Dateneingabe_Teilnehm.!D103&amp;" "&amp;Dateneingabe_Teilnehm.!C103&amp;" "&amp;Dateneingabe_Teilnehm.!G103)</f>
        <v>0</v>
      </c>
      <c r="C144" s="230"/>
      <c r="D144" s="233">
        <f t="shared" si="2"/>
        <v>250</v>
      </c>
      <c r="E144" s="230" t="str">
        <f>IFERROR(INDEX(Dateneingabe_Teilnehm.!$D$5:$D$294,MATCH(ROWS($A$46:$E144),$D$46:$D$295,0)),"")</f>
        <v/>
      </c>
      <c r="F144" s="230" t="str">
        <f>IFERROR(INDEX(Dateneingabe_Teilnehm.!$C$5:$C$294,MATCH(ROWS($A$46:$E144),$D$46:$D$295,0)),"")</f>
        <v/>
      </c>
      <c r="G144" s="392"/>
      <c r="H144" s="392"/>
      <c r="I144" s="392"/>
      <c r="J144" s="231" t="str">
        <f>IFERROR(INDEX(Dateneingabe_Teilnehm.!$C$5:$C$294,MATCH(ROWS($A$46:$E144),$D$46:$D$295,0)),"")</f>
        <v/>
      </c>
    </row>
    <row r="145" spans="1:10" ht="14.1" hidden="1" customHeight="1" x14ac:dyDescent="0.2">
      <c r="A145" s="237">
        <v>100</v>
      </c>
      <c r="B145" s="224">
        <f>IF(Dateneingabe_Teilnehm.!D104="",0,Dateneingabe_Teilnehm.!D104&amp;" "&amp;Dateneingabe_Teilnehm.!C104&amp;" "&amp;Dateneingabe_Teilnehm.!G104)</f>
        <v>0</v>
      </c>
      <c r="C145" s="230"/>
      <c r="D145" s="233">
        <f t="shared" si="2"/>
        <v>250</v>
      </c>
      <c r="E145" s="230" t="str">
        <f>IFERROR(INDEX(Dateneingabe_Teilnehm.!$D$5:$D$294,MATCH(ROWS($A$46:$E145),$D$46:$D$295,0)),"")</f>
        <v/>
      </c>
      <c r="F145" s="230" t="str">
        <f>IFERROR(INDEX(Dateneingabe_Teilnehm.!$C$5:$C$294,MATCH(ROWS($A$46:$E145),$D$46:$D$295,0)),"")</f>
        <v/>
      </c>
      <c r="G145" s="392"/>
      <c r="H145" s="392"/>
      <c r="I145" s="392"/>
      <c r="J145" s="231" t="str">
        <f>IFERROR(INDEX(Dateneingabe_Teilnehm.!$C$5:$C$294,MATCH(ROWS($A$46:$E145),$D$46:$D$295,0)),"")</f>
        <v/>
      </c>
    </row>
    <row r="146" spans="1:10" ht="14.1" hidden="1" customHeight="1" x14ac:dyDescent="0.2">
      <c r="A146" s="237">
        <v>101</v>
      </c>
      <c r="B146" s="224">
        <f>IF(Dateneingabe_Teilnehm.!D105="",0,Dateneingabe_Teilnehm.!D105&amp;" "&amp;Dateneingabe_Teilnehm.!C105&amp;" "&amp;Dateneingabe_Teilnehm.!G105)</f>
        <v>0</v>
      </c>
      <c r="C146" s="230"/>
      <c r="D146" s="233">
        <f t="shared" si="2"/>
        <v>250</v>
      </c>
      <c r="E146" s="230" t="str">
        <f>IFERROR(INDEX(Dateneingabe_Teilnehm.!$D$5:$D$294,MATCH(ROWS($A$46:$E146),$D$46:$D$295,0)),"")</f>
        <v/>
      </c>
      <c r="F146" s="230" t="str">
        <f>IFERROR(INDEX(Dateneingabe_Teilnehm.!$C$5:$C$294,MATCH(ROWS($A$46:$E146),$D$46:$D$295,0)),"")</f>
        <v/>
      </c>
      <c r="G146" s="392"/>
      <c r="H146" s="392"/>
      <c r="I146" s="392"/>
      <c r="J146" s="231" t="str">
        <f>IFERROR(INDEX(Dateneingabe_Teilnehm.!$C$5:$C$294,MATCH(ROWS($A$46:$E146),$D$46:$D$295,0)),"")</f>
        <v/>
      </c>
    </row>
    <row r="147" spans="1:10" ht="14.1" hidden="1" customHeight="1" x14ac:dyDescent="0.2">
      <c r="A147" s="237">
        <v>102</v>
      </c>
      <c r="B147" s="224">
        <f>IF(Dateneingabe_Teilnehm.!D106="",0,Dateneingabe_Teilnehm.!D106&amp;" "&amp;Dateneingabe_Teilnehm.!C106&amp;" "&amp;Dateneingabe_Teilnehm.!G106)</f>
        <v>0</v>
      </c>
      <c r="C147" s="230"/>
      <c r="D147" s="233">
        <f t="shared" si="2"/>
        <v>250</v>
      </c>
      <c r="E147" s="230" t="str">
        <f>IFERROR(INDEX(Dateneingabe_Teilnehm.!$D$5:$D$294,MATCH(ROWS($A$46:$E147),$D$46:$D$295,0)),"")</f>
        <v/>
      </c>
      <c r="F147" s="230" t="str">
        <f>IFERROR(INDEX(Dateneingabe_Teilnehm.!$C$5:$C$294,MATCH(ROWS($A$46:$E147),$D$46:$D$295,0)),"")</f>
        <v/>
      </c>
      <c r="G147" s="392"/>
      <c r="H147" s="392"/>
      <c r="I147" s="392"/>
      <c r="J147" s="231" t="str">
        <f>IFERROR(INDEX(Dateneingabe_Teilnehm.!$C$5:$C$294,MATCH(ROWS($A$46:$E147),$D$46:$D$295,0)),"")</f>
        <v/>
      </c>
    </row>
    <row r="148" spans="1:10" ht="14.1" hidden="1" customHeight="1" x14ac:dyDescent="0.2">
      <c r="A148" s="237">
        <v>103</v>
      </c>
      <c r="B148" s="224">
        <f>IF(Dateneingabe_Teilnehm.!D107="",0,Dateneingabe_Teilnehm.!D107&amp;" "&amp;Dateneingabe_Teilnehm.!C107&amp;" "&amp;Dateneingabe_Teilnehm.!G107)</f>
        <v>0</v>
      </c>
      <c r="C148" s="230"/>
      <c r="D148" s="233">
        <f t="shared" si="2"/>
        <v>250</v>
      </c>
      <c r="E148" s="230" t="str">
        <f>IFERROR(INDEX(Dateneingabe_Teilnehm.!$D$5:$D$294,MATCH(ROWS($A$46:$E148),$D$46:$D$295,0)),"")</f>
        <v/>
      </c>
      <c r="F148" s="230" t="str">
        <f>IFERROR(INDEX(Dateneingabe_Teilnehm.!$C$5:$C$294,MATCH(ROWS($A$46:$E148),$D$46:$D$295,0)),"")</f>
        <v/>
      </c>
      <c r="G148" s="392"/>
      <c r="H148" s="392"/>
      <c r="I148" s="392"/>
      <c r="J148" s="231" t="str">
        <f>IFERROR(INDEX(Dateneingabe_Teilnehm.!$C$5:$C$294,MATCH(ROWS($A$46:$E148),$D$46:$D$295,0)),"")</f>
        <v/>
      </c>
    </row>
    <row r="149" spans="1:10" ht="14.1" hidden="1" customHeight="1" x14ac:dyDescent="0.2">
      <c r="A149" s="237">
        <v>104</v>
      </c>
      <c r="B149" s="224">
        <f>IF(Dateneingabe_Teilnehm.!D108="",0,Dateneingabe_Teilnehm.!D108&amp;" "&amp;Dateneingabe_Teilnehm.!C108&amp;" "&amp;Dateneingabe_Teilnehm.!G108)</f>
        <v>0</v>
      </c>
      <c r="C149" s="230"/>
      <c r="D149" s="233">
        <f t="shared" si="2"/>
        <v>250</v>
      </c>
      <c r="E149" s="230" t="str">
        <f>IFERROR(INDEX(Dateneingabe_Teilnehm.!$D$5:$D$294,MATCH(ROWS($A$46:$E149),$D$46:$D$295,0)),"")</f>
        <v/>
      </c>
      <c r="F149" s="230" t="str">
        <f>IFERROR(INDEX(Dateneingabe_Teilnehm.!$C$5:$C$294,MATCH(ROWS($A$46:$E149),$D$46:$D$295,0)),"")</f>
        <v/>
      </c>
      <c r="G149" s="392"/>
      <c r="H149" s="392"/>
      <c r="I149" s="392"/>
      <c r="J149" s="231" t="str">
        <f>IFERROR(INDEX(Dateneingabe_Teilnehm.!$C$5:$C$294,MATCH(ROWS($A$46:$E149),$D$46:$D$295,0)),"")</f>
        <v/>
      </c>
    </row>
    <row r="150" spans="1:10" ht="14.1" hidden="1" customHeight="1" x14ac:dyDescent="0.2">
      <c r="A150" s="237">
        <v>105</v>
      </c>
      <c r="B150" s="224">
        <f>IF(Dateneingabe_Teilnehm.!D109="",0,Dateneingabe_Teilnehm.!D109&amp;" "&amp;Dateneingabe_Teilnehm.!C109&amp;" "&amp;Dateneingabe_Teilnehm.!G109)</f>
        <v>0</v>
      </c>
      <c r="C150" s="230"/>
      <c r="D150" s="233">
        <f t="shared" si="2"/>
        <v>250</v>
      </c>
      <c r="E150" s="230" t="str">
        <f>IFERROR(INDEX(Dateneingabe_Teilnehm.!$D$5:$D$294,MATCH(ROWS($A$46:$E150),$D$46:$D$295,0)),"")</f>
        <v/>
      </c>
      <c r="F150" s="230" t="str">
        <f>IFERROR(INDEX(Dateneingabe_Teilnehm.!$C$5:$C$294,MATCH(ROWS($A$46:$E150),$D$46:$D$295,0)),"")</f>
        <v/>
      </c>
      <c r="G150" s="392"/>
      <c r="H150" s="392"/>
      <c r="I150" s="392"/>
      <c r="J150" s="231" t="str">
        <f>IFERROR(INDEX(Dateneingabe_Teilnehm.!$C$5:$C$294,MATCH(ROWS($A$46:$E150),$D$46:$D$295,0)),"")</f>
        <v/>
      </c>
    </row>
    <row r="151" spans="1:10" ht="14.1" hidden="1" customHeight="1" x14ac:dyDescent="0.2">
      <c r="A151" s="237">
        <v>106</v>
      </c>
      <c r="B151" s="224">
        <f>IF(Dateneingabe_Teilnehm.!D110="",0,Dateneingabe_Teilnehm.!D110&amp;" "&amp;Dateneingabe_Teilnehm.!C110&amp;" "&amp;Dateneingabe_Teilnehm.!G110)</f>
        <v>0</v>
      </c>
      <c r="C151" s="230"/>
      <c r="D151" s="233">
        <f t="shared" si="2"/>
        <v>250</v>
      </c>
      <c r="E151" s="230" t="str">
        <f>IFERROR(INDEX(Dateneingabe_Teilnehm.!$D$5:$D$294,MATCH(ROWS($A$46:$E151),$D$46:$D$295,0)),"")</f>
        <v/>
      </c>
      <c r="F151" s="230" t="str">
        <f>IFERROR(INDEX(Dateneingabe_Teilnehm.!$C$5:$C$294,MATCH(ROWS($A$46:$E151),$D$46:$D$295,0)),"")</f>
        <v/>
      </c>
      <c r="G151" s="392"/>
      <c r="H151" s="392"/>
      <c r="I151" s="392"/>
      <c r="J151" s="231" t="str">
        <f>IFERROR(INDEX(Dateneingabe_Teilnehm.!$C$5:$C$294,MATCH(ROWS($A$46:$E151),$D$46:$D$295,0)),"")</f>
        <v/>
      </c>
    </row>
    <row r="152" spans="1:10" ht="14.1" hidden="1" customHeight="1" x14ac:dyDescent="0.2">
      <c r="A152" s="237">
        <v>107</v>
      </c>
      <c r="B152" s="224">
        <f>IF(Dateneingabe_Teilnehm.!D111="",0,Dateneingabe_Teilnehm.!D111&amp;" "&amp;Dateneingabe_Teilnehm.!C111&amp;" "&amp;Dateneingabe_Teilnehm.!G111)</f>
        <v>0</v>
      </c>
      <c r="C152" s="230"/>
      <c r="D152" s="233">
        <f t="shared" si="2"/>
        <v>250</v>
      </c>
      <c r="E152" s="230" t="str">
        <f>IFERROR(INDEX(Dateneingabe_Teilnehm.!$D$5:$D$294,MATCH(ROWS($A$46:$E152),$D$46:$D$295,0)),"")</f>
        <v/>
      </c>
      <c r="F152" s="230" t="str">
        <f>IFERROR(INDEX(Dateneingabe_Teilnehm.!$C$5:$C$294,MATCH(ROWS($A$46:$E152),$D$46:$D$295,0)),"")</f>
        <v/>
      </c>
      <c r="G152" s="392"/>
      <c r="H152" s="392"/>
      <c r="I152" s="392"/>
      <c r="J152" s="231" t="str">
        <f>IFERROR(INDEX(Dateneingabe_Teilnehm.!$C$5:$C$294,MATCH(ROWS($A$46:$E152),$D$46:$D$295,0)),"")</f>
        <v/>
      </c>
    </row>
    <row r="153" spans="1:10" ht="14.1" hidden="1" customHeight="1" x14ac:dyDescent="0.2">
      <c r="A153" s="237">
        <v>108</v>
      </c>
      <c r="B153" s="224">
        <f>IF(Dateneingabe_Teilnehm.!D112="",0,Dateneingabe_Teilnehm.!D112&amp;" "&amp;Dateneingabe_Teilnehm.!C112&amp;" "&amp;Dateneingabe_Teilnehm.!G112)</f>
        <v>0</v>
      </c>
      <c r="C153" s="230"/>
      <c r="D153" s="233">
        <f t="shared" si="2"/>
        <v>250</v>
      </c>
      <c r="E153" s="230" t="str">
        <f>IFERROR(INDEX(Dateneingabe_Teilnehm.!$D$5:$D$294,MATCH(ROWS($A$46:$E153),$D$46:$D$295,0)),"")</f>
        <v/>
      </c>
      <c r="F153" s="230" t="str">
        <f>IFERROR(INDEX(Dateneingabe_Teilnehm.!$C$5:$C$294,MATCH(ROWS($A$46:$E153),$D$46:$D$295,0)),"")</f>
        <v/>
      </c>
      <c r="G153" s="392"/>
      <c r="H153" s="392"/>
      <c r="I153" s="392"/>
      <c r="J153" s="231" t="str">
        <f>IFERROR(INDEX(Dateneingabe_Teilnehm.!$C$5:$C$294,MATCH(ROWS($A$46:$E153),$D$46:$D$295,0)),"")</f>
        <v/>
      </c>
    </row>
    <row r="154" spans="1:10" ht="14.1" hidden="1" customHeight="1" x14ac:dyDescent="0.2">
      <c r="A154" s="237">
        <v>109</v>
      </c>
      <c r="B154" s="224">
        <f>IF(Dateneingabe_Teilnehm.!D113="",0,Dateneingabe_Teilnehm.!D113&amp;" "&amp;Dateneingabe_Teilnehm.!C113&amp;" "&amp;Dateneingabe_Teilnehm.!G113)</f>
        <v>0</v>
      </c>
      <c r="C154" s="230"/>
      <c r="D154" s="233">
        <f t="shared" si="2"/>
        <v>250</v>
      </c>
      <c r="E154" s="230" t="str">
        <f>IFERROR(INDEX(Dateneingabe_Teilnehm.!$D$5:$D$294,MATCH(ROWS($A$46:$E154),$D$46:$D$295,0)),"")</f>
        <v/>
      </c>
      <c r="F154" s="230" t="str">
        <f>IFERROR(INDEX(Dateneingabe_Teilnehm.!$C$5:$C$294,MATCH(ROWS($A$46:$E154),$D$46:$D$295,0)),"")</f>
        <v/>
      </c>
      <c r="G154" s="392"/>
      <c r="H154" s="392"/>
      <c r="I154" s="392"/>
      <c r="J154" s="231" t="str">
        <f>IFERROR(INDEX(Dateneingabe_Teilnehm.!$C$5:$C$294,MATCH(ROWS($A$46:$E154),$D$46:$D$295,0)),"")</f>
        <v/>
      </c>
    </row>
    <row r="155" spans="1:10" ht="14.1" hidden="1" customHeight="1" x14ac:dyDescent="0.2">
      <c r="A155" s="237">
        <v>110</v>
      </c>
      <c r="B155" s="224">
        <f>IF(Dateneingabe_Teilnehm.!D114="",0,Dateneingabe_Teilnehm.!D114&amp;" "&amp;Dateneingabe_Teilnehm.!C114&amp;" "&amp;Dateneingabe_Teilnehm.!G114)</f>
        <v>0</v>
      </c>
      <c r="C155" s="230"/>
      <c r="D155" s="233">
        <f t="shared" si="2"/>
        <v>250</v>
      </c>
      <c r="E155" s="230" t="str">
        <f>IFERROR(INDEX(Dateneingabe_Teilnehm.!$D$5:$D$294,MATCH(ROWS($A$46:$E155),$D$46:$D$295,0)),"")</f>
        <v/>
      </c>
      <c r="F155" s="230" t="str">
        <f>IFERROR(INDEX(Dateneingabe_Teilnehm.!$C$5:$C$294,MATCH(ROWS($A$46:$E155),$D$46:$D$295,0)),"")</f>
        <v/>
      </c>
      <c r="G155" s="392"/>
      <c r="H155" s="392"/>
      <c r="I155" s="392"/>
      <c r="J155" s="231" t="str">
        <f>IFERROR(INDEX(Dateneingabe_Teilnehm.!$C$5:$C$294,MATCH(ROWS($A$46:$E155),$D$46:$D$295,0)),"")</f>
        <v/>
      </c>
    </row>
    <row r="156" spans="1:10" ht="14.1" hidden="1" customHeight="1" x14ac:dyDescent="0.2">
      <c r="A156" s="237">
        <v>111</v>
      </c>
      <c r="B156" s="224">
        <f>IF(Dateneingabe_Teilnehm.!D115="",0,Dateneingabe_Teilnehm.!D115&amp;" "&amp;Dateneingabe_Teilnehm.!C115&amp;" "&amp;Dateneingabe_Teilnehm.!G115)</f>
        <v>0</v>
      </c>
      <c r="C156" s="230"/>
      <c r="D156" s="233">
        <f t="shared" si="2"/>
        <v>250</v>
      </c>
      <c r="E156" s="230" t="str">
        <f>IFERROR(INDEX(Dateneingabe_Teilnehm.!$D$5:$D$294,MATCH(ROWS($A$46:$E156),$D$46:$D$295,0)),"")</f>
        <v/>
      </c>
      <c r="F156" s="230" t="str">
        <f>IFERROR(INDEX(Dateneingabe_Teilnehm.!$C$5:$C$294,MATCH(ROWS($A$46:$E156),$D$46:$D$295,0)),"")</f>
        <v/>
      </c>
      <c r="G156" s="392"/>
      <c r="H156" s="392"/>
      <c r="I156" s="392"/>
      <c r="J156" s="231" t="str">
        <f>IFERROR(INDEX(Dateneingabe_Teilnehm.!$C$5:$C$294,MATCH(ROWS($A$46:$E156),$D$46:$D$295,0)),"")</f>
        <v/>
      </c>
    </row>
    <row r="157" spans="1:10" ht="14.1" hidden="1" customHeight="1" x14ac:dyDescent="0.2">
      <c r="A157" s="237">
        <v>112</v>
      </c>
      <c r="B157" s="224">
        <f>IF(Dateneingabe_Teilnehm.!D116="",0,Dateneingabe_Teilnehm.!D116&amp;" "&amp;Dateneingabe_Teilnehm.!C116&amp;" "&amp;Dateneingabe_Teilnehm.!G116)</f>
        <v>0</v>
      </c>
      <c r="C157" s="230"/>
      <c r="D157" s="233">
        <f t="shared" si="2"/>
        <v>250</v>
      </c>
      <c r="E157" s="230" t="str">
        <f>IFERROR(INDEX(Dateneingabe_Teilnehm.!$D$5:$D$294,MATCH(ROWS($A$46:$E157),$D$46:$D$295,0)),"")</f>
        <v/>
      </c>
      <c r="F157" s="230" t="str">
        <f>IFERROR(INDEX(Dateneingabe_Teilnehm.!$C$5:$C$294,MATCH(ROWS($A$46:$E157),$D$46:$D$295,0)),"")</f>
        <v/>
      </c>
      <c r="G157" s="392"/>
      <c r="H157" s="392"/>
      <c r="I157" s="392"/>
      <c r="J157" s="231" t="str">
        <f>IFERROR(INDEX(Dateneingabe_Teilnehm.!$C$5:$C$294,MATCH(ROWS($A$46:$E157),$D$46:$D$295,0)),"")</f>
        <v/>
      </c>
    </row>
    <row r="158" spans="1:10" ht="14.1" hidden="1" customHeight="1" x14ac:dyDescent="0.2">
      <c r="A158" s="237">
        <v>113</v>
      </c>
      <c r="B158" s="224">
        <f>IF(Dateneingabe_Teilnehm.!D117="",0,Dateneingabe_Teilnehm.!D117&amp;" "&amp;Dateneingabe_Teilnehm.!C117&amp;" "&amp;Dateneingabe_Teilnehm.!G117)</f>
        <v>0</v>
      </c>
      <c r="C158" s="230"/>
      <c r="D158" s="233">
        <f t="shared" si="2"/>
        <v>250</v>
      </c>
      <c r="E158" s="230" t="str">
        <f>IFERROR(INDEX(Dateneingabe_Teilnehm.!$D$5:$D$294,MATCH(ROWS($A$46:$E158),$D$46:$D$295,0)),"")</f>
        <v/>
      </c>
      <c r="F158" s="230" t="str">
        <f>IFERROR(INDEX(Dateneingabe_Teilnehm.!$C$5:$C$294,MATCH(ROWS($A$46:$E158),$D$46:$D$295,0)),"")</f>
        <v/>
      </c>
      <c r="G158" s="392"/>
      <c r="H158" s="392"/>
      <c r="I158" s="392"/>
      <c r="J158" s="231" t="str">
        <f>IFERROR(INDEX(Dateneingabe_Teilnehm.!$C$5:$C$294,MATCH(ROWS($A$46:$E158),$D$46:$D$295,0)),"")</f>
        <v/>
      </c>
    </row>
    <row r="159" spans="1:10" ht="14.1" hidden="1" customHeight="1" x14ac:dyDescent="0.2">
      <c r="A159" s="237">
        <v>114</v>
      </c>
      <c r="B159" s="224">
        <f>IF(Dateneingabe_Teilnehm.!D118="",0,Dateneingabe_Teilnehm.!D118&amp;" "&amp;Dateneingabe_Teilnehm.!C118&amp;" "&amp;Dateneingabe_Teilnehm.!G118)</f>
        <v>0</v>
      </c>
      <c r="C159" s="230"/>
      <c r="D159" s="233">
        <f t="shared" si="2"/>
        <v>250</v>
      </c>
      <c r="E159" s="230" t="str">
        <f>IFERROR(INDEX(Dateneingabe_Teilnehm.!$D$5:$D$294,MATCH(ROWS($A$46:$E159),$D$46:$D$295,0)),"")</f>
        <v/>
      </c>
      <c r="F159" s="230" t="str">
        <f>IFERROR(INDEX(Dateneingabe_Teilnehm.!$C$5:$C$294,MATCH(ROWS($A$46:$E159),$D$46:$D$295,0)),"")</f>
        <v/>
      </c>
      <c r="G159" s="392"/>
      <c r="H159" s="392"/>
      <c r="I159" s="392"/>
      <c r="J159" s="231" t="str">
        <f>IFERROR(INDEX(Dateneingabe_Teilnehm.!$C$5:$C$294,MATCH(ROWS($A$46:$E159),$D$46:$D$295,0)),"")</f>
        <v/>
      </c>
    </row>
    <row r="160" spans="1:10" ht="14.1" hidden="1" customHeight="1" x14ac:dyDescent="0.2">
      <c r="A160" s="237">
        <v>115</v>
      </c>
      <c r="B160" s="224">
        <f>IF(Dateneingabe_Teilnehm.!D119="",0,Dateneingabe_Teilnehm.!D119&amp;" "&amp;Dateneingabe_Teilnehm.!C119&amp;" "&amp;Dateneingabe_Teilnehm.!G119)</f>
        <v>0</v>
      </c>
      <c r="C160" s="230"/>
      <c r="D160" s="233">
        <f t="shared" si="2"/>
        <v>250</v>
      </c>
      <c r="E160" s="230" t="str">
        <f>IFERROR(INDEX(Dateneingabe_Teilnehm.!$D$5:$D$294,MATCH(ROWS($A$46:$E160),$D$46:$D$295,0)),"")</f>
        <v/>
      </c>
      <c r="F160" s="230" t="str">
        <f>IFERROR(INDEX(Dateneingabe_Teilnehm.!$C$5:$C$294,MATCH(ROWS($A$46:$E160),$D$46:$D$295,0)),"")</f>
        <v/>
      </c>
      <c r="G160" s="392"/>
      <c r="H160" s="392"/>
      <c r="I160" s="392"/>
      <c r="J160" s="231" t="str">
        <f>IFERROR(INDEX(Dateneingabe_Teilnehm.!$C$5:$C$294,MATCH(ROWS($A$46:$E160),$D$46:$D$295,0)),"")</f>
        <v/>
      </c>
    </row>
    <row r="161" spans="1:10" ht="14.1" hidden="1" customHeight="1" x14ac:dyDescent="0.2">
      <c r="A161" s="237">
        <v>116</v>
      </c>
      <c r="B161" s="224">
        <f>IF(Dateneingabe_Teilnehm.!D120="",0,Dateneingabe_Teilnehm.!D120&amp;" "&amp;Dateneingabe_Teilnehm.!C120&amp;" "&amp;Dateneingabe_Teilnehm.!G120)</f>
        <v>0</v>
      </c>
      <c r="C161" s="230"/>
      <c r="D161" s="233">
        <f t="shared" si="2"/>
        <v>250</v>
      </c>
      <c r="E161" s="230" t="str">
        <f>IFERROR(INDEX(Dateneingabe_Teilnehm.!$D$5:$D$294,MATCH(ROWS($A$46:$E161),$D$46:$D$295,0)),"")</f>
        <v/>
      </c>
      <c r="F161" s="230" t="str">
        <f>IFERROR(INDEX(Dateneingabe_Teilnehm.!$C$5:$C$294,MATCH(ROWS($A$46:$E161),$D$46:$D$295,0)),"")</f>
        <v/>
      </c>
      <c r="G161" s="392"/>
      <c r="H161" s="392"/>
      <c r="I161" s="392"/>
      <c r="J161" s="231" t="str">
        <f>IFERROR(INDEX(Dateneingabe_Teilnehm.!$C$5:$C$294,MATCH(ROWS($A$46:$E161),$D$46:$D$295,0)),"")</f>
        <v/>
      </c>
    </row>
    <row r="162" spans="1:10" ht="14.1" hidden="1" customHeight="1" x14ac:dyDescent="0.2">
      <c r="A162" s="237">
        <v>117</v>
      </c>
      <c r="B162" s="224">
        <f>IF(Dateneingabe_Teilnehm.!D121="",0,Dateneingabe_Teilnehm.!D121&amp;" "&amp;Dateneingabe_Teilnehm.!C121&amp;" "&amp;Dateneingabe_Teilnehm.!G121)</f>
        <v>0</v>
      </c>
      <c r="C162" s="230"/>
      <c r="D162" s="233">
        <f t="shared" si="2"/>
        <v>250</v>
      </c>
      <c r="E162" s="230" t="str">
        <f>IFERROR(INDEX(Dateneingabe_Teilnehm.!$D$5:$D$294,MATCH(ROWS($A$46:$E162),$D$46:$D$295,0)),"")</f>
        <v/>
      </c>
      <c r="F162" s="230" t="str">
        <f>IFERROR(INDEX(Dateneingabe_Teilnehm.!$C$5:$C$294,MATCH(ROWS($A$46:$E162),$D$46:$D$295,0)),"")</f>
        <v/>
      </c>
      <c r="G162" s="392"/>
      <c r="H162" s="392"/>
      <c r="I162" s="392"/>
      <c r="J162" s="231" t="str">
        <f>IFERROR(INDEX(Dateneingabe_Teilnehm.!$C$5:$C$294,MATCH(ROWS($A$46:$E162),$D$46:$D$295,0)),"")</f>
        <v/>
      </c>
    </row>
    <row r="163" spans="1:10" ht="14.1" hidden="1" customHeight="1" x14ac:dyDescent="0.2">
      <c r="A163" s="237">
        <v>118</v>
      </c>
      <c r="B163" s="224">
        <f>IF(Dateneingabe_Teilnehm.!D122="",0,Dateneingabe_Teilnehm.!D122&amp;" "&amp;Dateneingabe_Teilnehm.!C122&amp;" "&amp;Dateneingabe_Teilnehm.!G122)</f>
        <v>0</v>
      </c>
      <c r="C163" s="230"/>
      <c r="D163" s="233">
        <f t="shared" si="2"/>
        <v>250</v>
      </c>
      <c r="E163" s="230" t="str">
        <f>IFERROR(INDEX(Dateneingabe_Teilnehm.!$D$5:$D$294,MATCH(ROWS($A$46:$E163),$D$46:$D$295,0)),"")</f>
        <v/>
      </c>
      <c r="F163" s="230" t="str">
        <f>IFERROR(INDEX(Dateneingabe_Teilnehm.!$C$5:$C$294,MATCH(ROWS($A$46:$E163),$D$46:$D$295,0)),"")</f>
        <v/>
      </c>
      <c r="G163" s="392"/>
      <c r="H163" s="392"/>
      <c r="I163" s="392"/>
      <c r="J163" s="231" t="str">
        <f>IFERROR(INDEX(Dateneingabe_Teilnehm.!$C$5:$C$294,MATCH(ROWS($A$46:$E163),$D$46:$D$295,0)),"")</f>
        <v/>
      </c>
    </row>
    <row r="164" spans="1:10" ht="14.1" hidden="1" customHeight="1" x14ac:dyDescent="0.2">
      <c r="A164" s="237">
        <v>119</v>
      </c>
      <c r="B164" s="224">
        <f>IF(Dateneingabe_Teilnehm.!D123="",0,Dateneingabe_Teilnehm.!D123&amp;" "&amp;Dateneingabe_Teilnehm.!C123&amp;" "&amp;Dateneingabe_Teilnehm.!G123)</f>
        <v>0</v>
      </c>
      <c r="C164" s="230"/>
      <c r="D164" s="233">
        <f t="shared" si="2"/>
        <v>250</v>
      </c>
      <c r="E164" s="230" t="str">
        <f>IFERROR(INDEX(Dateneingabe_Teilnehm.!$D$5:$D$294,MATCH(ROWS($A$46:$E164),$D$46:$D$295,0)),"")</f>
        <v/>
      </c>
      <c r="F164" s="230" t="str">
        <f>IFERROR(INDEX(Dateneingabe_Teilnehm.!$C$5:$C$294,MATCH(ROWS($A$46:$E164),$D$46:$D$295,0)),"")</f>
        <v/>
      </c>
      <c r="G164" s="392"/>
      <c r="H164" s="392"/>
      <c r="I164" s="392"/>
      <c r="J164" s="231" t="str">
        <f>IFERROR(INDEX(Dateneingabe_Teilnehm.!$C$5:$C$294,MATCH(ROWS($A$46:$E164),$D$46:$D$295,0)),"")</f>
        <v/>
      </c>
    </row>
    <row r="165" spans="1:10" ht="14.1" hidden="1" customHeight="1" x14ac:dyDescent="0.2">
      <c r="A165" s="237">
        <v>120</v>
      </c>
      <c r="B165" s="224">
        <f>IF(Dateneingabe_Teilnehm.!D124="",0,Dateneingabe_Teilnehm.!D124&amp;" "&amp;Dateneingabe_Teilnehm.!C124&amp;" "&amp;Dateneingabe_Teilnehm.!G124)</f>
        <v>0</v>
      </c>
      <c r="C165" s="230"/>
      <c r="D165" s="233">
        <f t="shared" si="2"/>
        <v>250</v>
      </c>
      <c r="E165" s="230" t="str">
        <f>IFERROR(INDEX(Dateneingabe_Teilnehm.!$D$5:$D$294,MATCH(ROWS($A$46:$E165),$D$46:$D$295,0)),"")</f>
        <v/>
      </c>
      <c r="F165" s="230" t="str">
        <f>IFERROR(INDEX(Dateneingabe_Teilnehm.!$C$5:$C$294,MATCH(ROWS($A$46:$E165),$D$46:$D$295,0)),"")</f>
        <v/>
      </c>
      <c r="G165" s="392"/>
      <c r="H165" s="392"/>
      <c r="I165" s="392"/>
      <c r="J165" s="231" t="str">
        <f>IFERROR(INDEX(Dateneingabe_Teilnehm.!$C$5:$C$294,MATCH(ROWS($A$46:$E165),$D$46:$D$295,0)),"")</f>
        <v/>
      </c>
    </row>
    <row r="166" spans="1:10" ht="14.1" hidden="1" customHeight="1" x14ac:dyDescent="0.2">
      <c r="A166" s="237">
        <v>121</v>
      </c>
      <c r="B166" s="224">
        <f>IF(Dateneingabe_Teilnehm.!D125="",0,Dateneingabe_Teilnehm.!D125&amp;" "&amp;Dateneingabe_Teilnehm.!C125&amp;" "&amp;Dateneingabe_Teilnehm.!G125)</f>
        <v>0</v>
      </c>
      <c r="C166" s="230"/>
      <c r="D166" s="233">
        <f t="shared" si="2"/>
        <v>250</v>
      </c>
      <c r="E166" s="230" t="str">
        <f>IFERROR(INDEX(Dateneingabe_Teilnehm.!$D$5:$D$294,MATCH(ROWS($A$46:$E166),$D$46:$D$295,0)),"")</f>
        <v/>
      </c>
      <c r="F166" s="230" t="str">
        <f>IFERROR(INDEX(Dateneingabe_Teilnehm.!$C$5:$C$294,MATCH(ROWS($A$46:$E166),$D$46:$D$295,0)),"")</f>
        <v/>
      </c>
      <c r="G166" s="392"/>
      <c r="H166" s="392"/>
      <c r="I166" s="392"/>
      <c r="J166" s="231" t="str">
        <f>IFERROR(INDEX(Dateneingabe_Teilnehm.!$C$5:$C$294,MATCH(ROWS($A$46:$E166),$D$46:$D$295,0)),"")</f>
        <v/>
      </c>
    </row>
    <row r="167" spans="1:10" ht="14.1" hidden="1" customHeight="1" x14ac:dyDescent="0.2">
      <c r="A167" s="237">
        <v>122</v>
      </c>
      <c r="B167" s="224">
        <f>IF(Dateneingabe_Teilnehm.!D126="",0,Dateneingabe_Teilnehm.!D126&amp;" "&amp;Dateneingabe_Teilnehm.!C126&amp;" "&amp;Dateneingabe_Teilnehm.!G126)</f>
        <v>0</v>
      </c>
      <c r="C167" s="230"/>
      <c r="D167" s="233">
        <f t="shared" si="2"/>
        <v>250</v>
      </c>
      <c r="E167" s="230" t="str">
        <f>IFERROR(INDEX(Dateneingabe_Teilnehm.!$D$5:$D$294,MATCH(ROWS($A$46:$E167),$D$46:$D$295,0)),"")</f>
        <v/>
      </c>
      <c r="F167" s="230" t="str">
        <f>IFERROR(INDEX(Dateneingabe_Teilnehm.!$C$5:$C$294,MATCH(ROWS($A$46:$E167),$D$46:$D$295,0)),"")</f>
        <v/>
      </c>
      <c r="G167" s="392"/>
      <c r="H167" s="392"/>
      <c r="I167" s="392"/>
      <c r="J167" s="231" t="str">
        <f>IFERROR(INDEX(Dateneingabe_Teilnehm.!$C$5:$C$294,MATCH(ROWS($A$46:$E167),$D$46:$D$295,0)),"")</f>
        <v/>
      </c>
    </row>
    <row r="168" spans="1:10" ht="14.1" hidden="1" customHeight="1" x14ac:dyDescent="0.2">
      <c r="A168" s="237">
        <v>123</v>
      </c>
      <c r="B168" s="224">
        <f>IF(Dateneingabe_Teilnehm.!D127="",0,Dateneingabe_Teilnehm.!D127&amp;" "&amp;Dateneingabe_Teilnehm.!C127&amp;" "&amp;Dateneingabe_Teilnehm.!G127)</f>
        <v>0</v>
      </c>
      <c r="C168" s="230"/>
      <c r="D168" s="233">
        <f t="shared" si="2"/>
        <v>250</v>
      </c>
      <c r="E168" s="230" t="str">
        <f>IFERROR(INDEX(Dateneingabe_Teilnehm.!$D$5:$D$294,MATCH(ROWS($A$46:$E168),$D$46:$D$295,0)),"")</f>
        <v/>
      </c>
      <c r="F168" s="230" t="str">
        <f>IFERROR(INDEX(Dateneingabe_Teilnehm.!$C$5:$C$294,MATCH(ROWS($A$46:$E168),$D$46:$D$295,0)),"")</f>
        <v/>
      </c>
      <c r="G168" s="392"/>
      <c r="H168" s="392"/>
      <c r="I168" s="392"/>
      <c r="J168" s="231" t="str">
        <f>IFERROR(INDEX(Dateneingabe_Teilnehm.!$C$5:$C$294,MATCH(ROWS($A$46:$E168),$D$46:$D$295,0)),"")</f>
        <v/>
      </c>
    </row>
    <row r="169" spans="1:10" ht="14.1" hidden="1" customHeight="1" x14ac:dyDescent="0.2">
      <c r="A169" s="237">
        <v>124</v>
      </c>
      <c r="B169" s="224">
        <f>IF(Dateneingabe_Teilnehm.!D128="",0,Dateneingabe_Teilnehm.!D128&amp;" "&amp;Dateneingabe_Teilnehm.!C128&amp;" "&amp;Dateneingabe_Teilnehm.!G128)</f>
        <v>0</v>
      </c>
      <c r="C169" s="230"/>
      <c r="D169" s="233">
        <f t="shared" si="2"/>
        <v>250</v>
      </c>
      <c r="E169" s="230" t="str">
        <f>IFERROR(INDEX(Dateneingabe_Teilnehm.!$D$5:$D$294,MATCH(ROWS($A$46:$E169),$D$46:$D$295,0)),"")</f>
        <v/>
      </c>
      <c r="F169" s="230" t="str">
        <f>IFERROR(INDEX(Dateneingabe_Teilnehm.!$C$5:$C$294,MATCH(ROWS($A$46:$E169),$D$46:$D$295,0)),"")</f>
        <v/>
      </c>
      <c r="G169" s="392"/>
      <c r="H169" s="392"/>
      <c r="I169" s="392"/>
      <c r="J169" s="231" t="str">
        <f>IFERROR(INDEX(Dateneingabe_Teilnehm.!$C$5:$C$294,MATCH(ROWS($A$46:$E169),$D$46:$D$295,0)),"")</f>
        <v/>
      </c>
    </row>
    <row r="170" spans="1:10" ht="14.1" hidden="1" customHeight="1" x14ac:dyDescent="0.2">
      <c r="A170" s="237">
        <v>125</v>
      </c>
      <c r="B170" s="224">
        <f>IF(Dateneingabe_Teilnehm.!D129="",0,Dateneingabe_Teilnehm.!D129&amp;" "&amp;Dateneingabe_Teilnehm.!C129&amp;" "&amp;Dateneingabe_Teilnehm.!G129)</f>
        <v>0</v>
      </c>
      <c r="C170" s="230"/>
      <c r="D170" s="233">
        <f t="shared" si="2"/>
        <v>250</v>
      </c>
      <c r="E170" s="230" t="str">
        <f>IFERROR(INDEX(Dateneingabe_Teilnehm.!$D$5:$D$294,MATCH(ROWS($A$46:$E170),$D$46:$D$295,0)),"")</f>
        <v/>
      </c>
      <c r="F170" s="230" t="str">
        <f>IFERROR(INDEX(Dateneingabe_Teilnehm.!$C$5:$C$294,MATCH(ROWS($A$46:$E170),$D$46:$D$295,0)),"")</f>
        <v/>
      </c>
      <c r="G170" s="392"/>
      <c r="H170" s="392"/>
      <c r="I170" s="392"/>
      <c r="J170" s="231" t="str">
        <f>IFERROR(INDEX(Dateneingabe_Teilnehm.!$C$5:$C$294,MATCH(ROWS($A$46:$E170),$D$46:$D$295,0)),"")</f>
        <v/>
      </c>
    </row>
    <row r="171" spans="1:10" ht="14.1" hidden="1" customHeight="1" x14ac:dyDescent="0.2">
      <c r="A171" s="237">
        <v>126</v>
      </c>
      <c r="B171" s="224">
        <f>IF(Dateneingabe_Teilnehm.!D130="",0,Dateneingabe_Teilnehm.!D130&amp;" "&amp;Dateneingabe_Teilnehm.!C130&amp;" "&amp;Dateneingabe_Teilnehm.!G130)</f>
        <v>0</v>
      </c>
      <c r="C171" s="230"/>
      <c r="D171" s="233">
        <f t="shared" si="2"/>
        <v>250</v>
      </c>
      <c r="E171" s="230" t="str">
        <f>IFERROR(INDEX(Dateneingabe_Teilnehm.!$D$5:$D$294,MATCH(ROWS($A$46:$E171),$D$46:$D$295,0)),"")</f>
        <v/>
      </c>
      <c r="F171" s="230" t="str">
        <f>IFERROR(INDEX(Dateneingabe_Teilnehm.!$C$5:$C$294,MATCH(ROWS($A$46:$E171),$D$46:$D$295,0)),"")</f>
        <v/>
      </c>
      <c r="G171" s="392"/>
      <c r="H171" s="392"/>
      <c r="I171" s="392"/>
      <c r="J171" s="231" t="str">
        <f>IFERROR(INDEX(Dateneingabe_Teilnehm.!$C$5:$C$294,MATCH(ROWS($A$46:$E171),$D$46:$D$295,0)),"")</f>
        <v/>
      </c>
    </row>
    <row r="172" spans="1:10" ht="14.1" hidden="1" customHeight="1" x14ac:dyDescent="0.2">
      <c r="A172" s="237">
        <v>127</v>
      </c>
      <c r="B172" s="224">
        <f>IF(Dateneingabe_Teilnehm.!D131="",0,Dateneingabe_Teilnehm.!D131&amp;" "&amp;Dateneingabe_Teilnehm.!C131&amp;" "&amp;Dateneingabe_Teilnehm.!G131)</f>
        <v>0</v>
      </c>
      <c r="C172" s="230"/>
      <c r="D172" s="233">
        <f t="shared" si="2"/>
        <v>250</v>
      </c>
      <c r="E172" s="230" t="str">
        <f>IFERROR(INDEX(Dateneingabe_Teilnehm.!$D$5:$D$294,MATCH(ROWS($A$46:$E172),$D$46:$D$295,0)),"")</f>
        <v/>
      </c>
      <c r="F172" s="230" t="str">
        <f>IFERROR(INDEX(Dateneingabe_Teilnehm.!$C$5:$C$294,MATCH(ROWS($A$46:$E172),$D$46:$D$295,0)),"")</f>
        <v/>
      </c>
      <c r="G172" s="392"/>
      <c r="H172" s="392"/>
      <c r="I172" s="392"/>
      <c r="J172" s="231" t="str">
        <f>IFERROR(INDEX(Dateneingabe_Teilnehm.!$C$5:$C$294,MATCH(ROWS($A$46:$E172),$D$46:$D$295,0)),"")</f>
        <v/>
      </c>
    </row>
    <row r="173" spans="1:10" ht="14.1" hidden="1" customHeight="1" x14ac:dyDescent="0.2">
      <c r="A173" s="237">
        <v>128</v>
      </c>
      <c r="B173" s="224">
        <f>IF(Dateneingabe_Teilnehm.!D132="",0,Dateneingabe_Teilnehm.!D132&amp;" "&amp;Dateneingabe_Teilnehm.!C132&amp;" "&amp;Dateneingabe_Teilnehm.!G132)</f>
        <v>0</v>
      </c>
      <c r="C173" s="230"/>
      <c r="D173" s="233">
        <f t="shared" si="2"/>
        <v>250</v>
      </c>
      <c r="E173" s="230" t="str">
        <f>IFERROR(INDEX(Dateneingabe_Teilnehm.!$D$5:$D$294,MATCH(ROWS($A$46:$E173),$D$46:$D$295,0)),"")</f>
        <v/>
      </c>
      <c r="F173" s="230" t="str">
        <f>IFERROR(INDEX(Dateneingabe_Teilnehm.!$C$5:$C$294,MATCH(ROWS($A$46:$E173),$D$46:$D$295,0)),"")</f>
        <v/>
      </c>
      <c r="G173" s="392"/>
      <c r="H173" s="392"/>
      <c r="I173" s="392"/>
      <c r="J173" s="231" t="str">
        <f>IFERROR(INDEX(Dateneingabe_Teilnehm.!$C$5:$C$294,MATCH(ROWS($A$46:$E173),$D$46:$D$295,0)),"")</f>
        <v/>
      </c>
    </row>
    <row r="174" spans="1:10" ht="14.1" hidden="1" customHeight="1" x14ac:dyDescent="0.2">
      <c r="A174" s="237">
        <v>129</v>
      </c>
      <c r="B174" s="224">
        <f>IF(Dateneingabe_Teilnehm.!D133="",0,Dateneingabe_Teilnehm.!D133&amp;" "&amp;Dateneingabe_Teilnehm.!C133&amp;" "&amp;Dateneingabe_Teilnehm.!G133)</f>
        <v>0</v>
      </c>
      <c r="C174" s="230"/>
      <c r="D174" s="233">
        <f t="shared" si="2"/>
        <v>250</v>
      </c>
      <c r="E174" s="230" t="str">
        <f>IFERROR(INDEX(Dateneingabe_Teilnehm.!$D$5:$D$294,MATCH(ROWS($A$46:$E174),$D$46:$D$295,0)),"")</f>
        <v/>
      </c>
      <c r="F174" s="230" t="str">
        <f>IFERROR(INDEX(Dateneingabe_Teilnehm.!$C$5:$C$294,MATCH(ROWS($A$46:$E174),$D$46:$D$295,0)),"")</f>
        <v/>
      </c>
      <c r="G174" s="392"/>
      <c r="H174" s="392"/>
      <c r="I174" s="392"/>
      <c r="J174" s="231" t="str">
        <f>IFERROR(INDEX(Dateneingabe_Teilnehm.!$C$5:$C$294,MATCH(ROWS($A$46:$E174),$D$46:$D$295,0)),"")</f>
        <v/>
      </c>
    </row>
    <row r="175" spans="1:10" ht="14.1" hidden="1" customHeight="1" x14ac:dyDescent="0.2">
      <c r="A175" s="237">
        <v>130</v>
      </c>
      <c r="B175" s="224">
        <f>IF(Dateneingabe_Teilnehm.!D134="",0,Dateneingabe_Teilnehm.!D134&amp;" "&amp;Dateneingabe_Teilnehm.!C134&amp;" "&amp;Dateneingabe_Teilnehm.!G134)</f>
        <v>0</v>
      </c>
      <c r="C175" s="230"/>
      <c r="D175" s="233">
        <f t="shared" ref="D175:D238" si="3">COUNTIF($B$46:$B$295,"&lt;="&amp;$B$46:$B$295)</f>
        <v>250</v>
      </c>
      <c r="E175" s="230" t="str">
        <f>IFERROR(INDEX(Dateneingabe_Teilnehm.!$D$5:$D$294,MATCH(ROWS($A$46:$E175),$D$46:$D$295,0)),"")</f>
        <v/>
      </c>
      <c r="F175" s="230" t="str">
        <f>IFERROR(INDEX(Dateneingabe_Teilnehm.!$C$5:$C$294,MATCH(ROWS($A$46:$E175),$D$46:$D$295,0)),"")</f>
        <v/>
      </c>
      <c r="G175" s="392"/>
      <c r="H175" s="392"/>
      <c r="I175" s="392"/>
      <c r="J175" s="231" t="str">
        <f>IFERROR(INDEX(Dateneingabe_Teilnehm.!$C$5:$C$294,MATCH(ROWS($A$46:$E175),$D$46:$D$295,0)),"")</f>
        <v/>
      </c>
    </row>
    <row r="176" spans="1:10" ht="14.1" hidden="1" customHeight="1" x14ac:dyDescent="0.2">
      <c r="A176" s="237">
        <v>131</v>
      </c>
      <c r="B176" s="224">
        <f>IF(Dateneingabe_Teilnehm.!D135="",0,Dateneingabe_Teilnehm.!D135&amp;" "&amp;Dateneingabe_Teilnehm.!C135&amp;" "&amp;Dateneingabe_Teilnehm.!G135)</f>
        <v>0</v>
      </c>
      <c r="C176" s="230"/>
      <c r="D176" s="233">
        <f t="shared" si="3"/>
        <v>250</v>
      </c>
      <c r="E176" s="230" t="str">
        <f>IFERROR(INDEX(Dateneingabe_Teilnehm.!$D$5:$D$294,MATCH(ROWS($A$46:$E176),$D$46:$D$295,0)),"")</f>
        <v/>
      </c>
      <c r="F176" s="230" t="str">
        <f>IFERROR(INDEX(Dateneingabe_Teilnehm.!$C$5:$C$294,MATCH(ROWS($A$46:$E176),$D$46:$D$295,0)),"")</f>
        <v/>
      </c>
      <c r="G176" s="392"/>
      <c r="H176" s="392"/>
      <c r="I176" s="392"/>
      <c r="J176" s="231" t="str">
        <f>IFERROR(INDEX(Dateneingabe_Teilnehm.!$C$5:$C$294,MATCH(ROWS($A$46:$E176),$D$46:$D$295,0)),"")</f>
        <v/>
      </c>
    </row>
    <row r="177" spans="1:10" ht="14.1" hidden="1" customHeight="1" x14ac:dyDescent="0.2">
      <c r="A177" s="237">
        <v>132</v>
      </c>
      <c r="B177" s="224">
        <f>IF(Dateneingabe_Teilnehm.!D136="",0,Dateneingabe_Teilnehm.!D136&amp;" "&amp;Dateneingabe_Teilnehm.!C136&amp;" "&amp;Dateneingabe_Teilnehm.!G136)</f>
        <v>0</v>
      </c>
      <c r="C177" s="230"/>
      <c r="D177" s="233">
        <f t="shared" si="3"/>
        <v>250</v>
      </c>
      <c r="E177" s="230" t="str">
        <f>IFERROR(INDEX(Dateneingabe_Teilnehm.!$D$5:$D$294,MATCH(ROWS($A$46:$E177),$D$46:$D$295,0)),"")</f>
        <v/>
      </c>
      <c r="F177" s="230" t="str">
        <f>IFERROR(INDEX(Dateneingabe_Teilnehm.!$C$5:$C$294,MATCH(ROWS($A$46:$E177),$D$46:$D$295,0)),"")</f>
        <v/>
      </c>
      <c r="G177" s="392"/>
      <c r="H177" s="392"/>
      <c r="I177" s="392"/>
      <c r="J177" s="231" t="str">
        <f>IFERROR(INDEX(Dateneingabe_Teilnehm.!$C$5:$C$294,MATCH(ROWS($A$46:$E177),$D$46:$D$295,0)),"")</f>
        <v/>
      </c>
    </row>
    <row r="178" spans="1:10" ht="14.1" hidden="1" customHeight="1" x14ac:dyDescent="0.2">
      <c r="A178" s="237">
        <v>133</v>
      </c>
      <c r="B178" s="224">
        <f>IF(Dateneingabe_Teilnehm.!D137="",0,Dateneingabe_Teilnehm.!D137&amp;" "&amp;Dateneingabe_Teilnehm.!C137&amp;" "&amp;Dateneingabe_Teilnehm.!G137)</f>
        <v>0</v>
      </c>
      <c r="C178" s="230"/>
      <c r="D178" s="233">
        <f t="shared" si="3"/>
        <v>250</v>
      </c>
      <c r="E178" s="230" t="str">
        <f>IFERROR(INDEX(Dateneingabe_Teilnehm.!$D$5:$D$294,MATCH(ROWS($A$46:$E178),$D$46:$D$295,0)),"")</f>
        <v/>
      </c>
      <c r="F178" s="230" t="str">
        <f>IFERROR(INDEX(Dateneingabe_Teilnehm.!$C$5:$C$294,MATCH(ROWS($A$46:$E178),$D$46:$D$295,0)),"")</f>
        <v/>
      </c>
      <c r="G178" s="392"/>
      <c r="H178" s="392"/>
      <c r="I178" s="392"/>
      <c r="J178" s="231" t="str">
        <f>IFERROR(INDEX(Dateneingabe_Teilnehm.!$C$5:$C$294,MATCH(ROWS($A$46:$E178),$D$46:$D$295,0)),"")</f>
        <v/>
      </c>
    </row>
    <row r="179" spans="1:10" ht="14.1" hidden="1" customHeight="1" x14ac:dyDescent="0.2">
      <c r="A179" s="237">
        <v>134</v>
      </c>
      <c r="B179" s="224">
        <f>IF(Dateneingabe_Teilnehm.!D138="",0,Dateneingabe_Teilnehm.!D138&amp;" "&amp;Dateneingabe_Teilnehm.!C138&amp;" "&amp;Dateneingabe_Teilnehm.!G138)</f>
        <v>0</v>
      </c>
      <c r="C179" s="230"/>
      <c r="D179" s="233">
        <f t="shared" si="3"/>
        <v>250</v>
      </c>
      <c r="E179" s="230" t="str">
        <f>IFERROR(INDEX(Dateneingabe_Teilnehm.!$D$5:$D$294,MATCH(ROWS($A$46:$E179),$D$46:$D$295,0)),"")</f>
        <v/>
      </c>
      <c r="F179" s="230" t="str">
        <f>IFERROR(INDEX(Dateneingabe_Teilnehm.!$C$5:$C$294,MATCH(ROWS($A$46:$E179),$D$46:$D$295,0)),"")</f>
        <v/>
      </c>
      <c r="G179" s="392"/>
      <c r="H179" s="392"/>
      <c r="I179" s="392"/>
      <c r="J179" s="231" t="str">
        <f>IFERROR(INDEX(Dateneingabe_Teilnehm.!$C$5:$C$294,MATCH(ROWS($A$46:$E179),$D$46:$D$295,0)),"")</f>
        <v/>
      </c>
    </row>
    <row r="180" spans="1:10" ht="14.1" hidden="1" customHeight="1" x14ac:dyDescent="0.2">
      <c r="A180" s="237">
        <v>135</v>
      </c>
      <c r="B180" s="224">
        <f>IF(Dateneingabe_Teilnehm.!D139="",0,Dateneingabe_Teilnehm.!D139&amp;" "&amp;Dateneingabe_Teilnehm.!C139&amp;" "&amp;Dateneingabe_Teilnehm.!G139)</f>
        <v>0</v>
      </c>
      <c r="C180" s="230"/>
      <c r="D180" s="233">
        <f t="shared" si="3"/>
        <v>250</v>
      </c>
      <c r="E180" s="230" t="str">
        <f>IFERROR(INDEX(Dateneingabe_Teilnehm.!$D$5:$D$294,MATCH(ROWS($A$46:$E180),$D$46:$D$295,0)),"")</f>
        <v/>
      </c>
      <c r="F180" s="230" t="str">
        <f>IFERROR(INDEX(Dateneingabe_Teilnehm.!$C$5:$C$294,MATCH(ROWS($A$46:$E180),$D$46:$D$295,0)),"")</f>
        <v/>
      </c>
      <c r="G180" s="392"/>
      <c r="H180" s="392"/>
      <c r="I180" s="392"/>
      <c r="J180" s="231" t="str">
        <f>IFERROR(INDEX(Dateneingabe_Teilnehm.!$C$5:$C$294,MATCH(ROWS($A$46:$E180),$D$46:$D$295,0)),"")</f>
        <v/>
      </c>
    </row>
    <row r="181" spans="1:10" ht="14.1" hidden="1" customHeight="1" x14ac:dyDescent="0.2">
      <c r="A181" s="237">
        <v>136</v>
      </c>
      <c r="B181" s="224">
        <f>IF(Dateneingabe_Teilnehm.!D140="",0,Dateneingabe_Teilnehm.!D140&amp;" "&amp;Dateneingabe_Teilnehm.!C140&amp;" "&amp;Dateneingabe_Teilnehm.!G140)</f>
        <v>0</v>
      </c>
      <c r="C181" s="230"/>
      <c r="D181" s="233">
        <f t="shared" si="3"/>
        <v>250</v>
      </c>
      <c r="E181" s="230" t="str">
        <f>IFERROR(INDEX(Dateneingabe_Teilnehm.!$D$5:$D$294,MATCH(ROWS($A$46:$E181),$D$46:$D$295,0)),"")</f>
        <v/>
      </c>
      <c r="F181" s="230" t="str">
        <f>IFERROR(INDEX(Dateneingabe_Teilnehm.!$C$5:$C$294,MATCH(ROWS($A$46:$E181),$D$46:$D$295,0)),"")</f>
        <v/>
      </c>
      <c r="G181" s="392"/>
      <c r="H181" s="392"/>
      <c r="I181" s="392"/>
      <c r="J181" s="231" t="str">
        <f>IFERROR(INDEX(Dateneingabe_Teilnehm.!$C$5:$C$294,MATCH(ROWS($A$46:$E181),$D$46:$D$295,0)),"")</f>
        <v/>
      </c>
    </row>
    <row r="182" spans="1:10" ht="14.1" hidden="1" customHeight="1" x14ac:dyDescent="0.2">
      <c r="A182" s="237">
        <v>137</v>
      </c>
      <c r="B182" s="224">
        <f>IF(Dateneingabe_Teilnehm.!D141="",0,Dateneingabe_Teilnehm.!D141&amp;" "&amp;Dateneingabe_Teilnehm.!C141&amp;" "&amp;Dateneingabe_Teilnehm.!G141)</f>
        <v>0</v>
      </c>
      <c r="C182" s="230"/>
      <c r="D182" s="233">
        <f t="shared" si="3"/>
        <v>250</v>
      </c>
      <c r="E182" s="230" t="str">
        <f>IFERROR(INDEX(Dateneingabe_Teilnehm.!$D$5:$D$294,MATCH(ROWS($A$46:$E182),$D$46:$D$295,0)),"")</f>
        <v/>
      </c>
      <c r="F182" s="230" t="str">
        <f>IFERROR(INDEX(Dateneingabe_Teilnehm.!$C$5:$C$294,MATCH(ROWS($A$46:$E182),$D$46:$D$295,0)),"")</f>
        <v/>
      </c>
      <c r="G182" s="392"/>
      <c r="H182" s="392"/>
      <c r="I182" s="392"/>
      <c r="J182" s="231" t="str">
        <f>IFERROR(INDEX(Dateneingabe_Teilnehm.!$C$5:$C$294,MATCH(ROWS($A$46:$E182),$D$46:$D$295,0)),"")</f>
        <v/>
      </c>
    </row>
    <row r="183" spans="1:10" ht="14.1" hidden="1" customHeight="1" x14ac:dyDescent="0.2">
      <c r="A183" s="237">
        <v>138</v>
      </c>
      <c r="B183" s="224">
        <f>IF(Dateneingabe_Teilnehm.!D142="",0,Dateneingabe_Teilnehm.!D142&amp;" "&amp;Dateneingabe_Teilnehm.!C142&amp;" "&amp;Dateneingabe_Teilnehm.!G142)</f>
        <v>0</v>
      </c>
      <c r="C183" s="230"/>
      <c r="D183" s="233">
        <f t="shared" si="3"/>
        <v>250</v>
      </c>
      <c r="E183" s="230" t="str">
        <f>IFERROR(INDEX(Dateneingabe_Teilnehm.!$D$5:$D$294,MATCH(ROWS($A$46:$E183),$D$46:$D$295,0)),"")</f>
        <v/>
      </c>
      <c r="F183" s="230" t="str">
        <f>IFERROR(INDEX(Dateneingabe_Teilnehm.!$C$5:$C$294,MATCH(ROWS($A$46:$E183),$D$46:$D$295,0)),"")</f>
        <v/>
      </c>
      <c r="G183" s="392"/>
      <c r="H183" s="392"/>
      <c r="I183" s="392"/>
      <c r="J183" s="231" t="str">
        <f>IFERROR(INDEX(Dateneingabe_Teilnehm.!$C$5:$C$294,MATCH(ROWS($A$46:$E183),$D$46:$D$295,0)),"")</f>
        <v/>
      </c>
    </row>
    <row r="184" spans="1:10" ht="14.1" hidden="1" customHeight="1" x14ac:dyDescent="0.2">
      <c r="A184" s="237">
        <v>139</v>
      </c>
      <c r="B184" s="224">
        <f>IF(Dateneingabe_Teilnehm.!D143="",0,Dateneingabe_Teilnehm.!D143&amp;" "&amp;Dateneingabe_Teilnehm.!C143&amp;" "&amp;Dateneingabe_Teilnehm.!G143)</f>
        <v>0</v>
      </c>
      <c r="C184" s="230"/>
      <c r="D184" s="233">
        <f t="shared" si="3"/>
        <v>250</v>
      </c>
      <c r="E184" s="230" t="str">
        <f>IFERROR(INDEX(Dateneingabe_Teilnehm.!$D$5:$D$294,MATCH(ROWS($A$46:$E184),$D$46:$D$295,0)),"")</f>
        <v/>
      </c>
      <c r="F184" s="230" t="str">
        <f>IFERROR(INDEX(Dateneingabe_Teilnehm.!$C$5:$C$294,MATCH(ROWS($A$46:$E184),$D$46:$D$295,0)),"")</f>
        <v/>
      </c>
      <c r="G184" s="392"/>
      <c r="H184" s="392"/>
      <c r="I184" s="392"/>
      <c r="J184" s="231" t="str">
        <f>IFERROR(INDEX(Dateneingabe_Teilnehm.!$C$5:$C$294,MATCH(ROWS($A$46:$E184),$D$46:$D$295,0)),"")</f>
        <v/>
      </c>
    </row>
    <row r="185" spans="1:10" ht="14.1" hidden="1" customHeight="1" x14ac:dyDescent="0.2">
      <c r="A185" s="237">
        <v>140</v>
      </c>
      <c r="B185" s="224">
        <f>IF(Dateneingabe_Teilnehm.!D144="",0,Dateneingabe_Teilnehm.!D144&amp;" "&amp;Dateneingabe_Teilnehm.!C144&amp;" "&amp;Dateneingabe_Teilnehm.!G144)</f>
        <v>0</v>
      </c>
      <c r="C185" s="230"/>
      <c r="D185" s="233">
        <f t="shared" si="3"/>
        <v>250</v>
      </c>
      <c r="E185" s="230" t="str">
        <f>IFERROR(INDEX(Dateneingabe_Teilnehm.!$D$5:$D$294,MATCH(ROWS($A$46:$E185),$D$46:$D$295,0)),"")</f>
        <v/>
      </c>
      <c r="F185" s="230" t="str">
        <f>IFERROR(INDEX(Dateneingabe_Teilnehm.!$C$5:$C$294,MATCH(ROWS($A$46:$E185),$D$46:$D$295,0)),"")</f>
        <v/>
      </c>
      <c r="G185" s="392"/>
      <c r="H185" s="392"/>
      <c r="I185" s="392"/>
      <c r="J185" s="231" t="str">
        <f>IFERROR(INDEX(Dateneingabe_Teilnehm.!$C$5:$C$294,MATCH(ROWS($A$46:$E185),$D$46:$D$295,0)),"")</f>
        <v/>
      </c>
    </row>
    <row r="186" spans="1:10" ht="14.1" hidden="1" customHeight="1" x14ac:dyDescent="0.2">
      <c r="A186" s="237">
        <v>141</v>
      </c>
      <c r="B186" s="224">
        <f>IF(Dateneingabe_Teilnehm.!D145="",0,Dateneingabe_Teilnehm.!D145&amp;" "&amp;Dateneingabe_Teilnehm.!C145&amp;" "&amp;Dateneingabe_Teilnehm.!G145)</f>
        <v>0</v>
      </c>
      <c r="C186" s="230"/>
      <c r="D186" s="233">
        <f t="shared" si="3"/>
        <v>250</v>
      </c>
      <c r="E186" s="230" t="str">
        <f>IFERROR(INDEX(Dateneingabe_Teilnehm.!$D$5:$D$294,MATCH(ROWS($A$46:$E186),$D$46:$D$295,0)),"")</f>
        <v/>
      </c>
      <c r="F186" s="230" t="str">
        <f>IFERROR(INDEX(Dateneingabe_Teilnehm.!$C$5:$C$294,MATCH(ROWS($A$46:$E186),$D$46:$D$295,0)),"")</f>
        <v/>
      </c>
      <c r="G186" s="392"/>
      <c r="H186" s="392"/>
      <c r="I186" s="392"/>
      <c r="J186" s="231" t="str">
        <f>IFERROR(INDEX(Dateneingabe_Teilnehm.!$C$5:$C$294,MATCH(ROWS($A$46:$E186),$D$46:$D$295,0)),"")</f>
        <v/>
      </c>
    </row>
    <row r="187" spans="1:10" ht="14.1" hidden="1" customHeight="1" x14ac:dyDescent="0.2">
      <c r="A187" s="237">
        <v>142</v>
      </c>
      <c r="B187" s="224">
        <f>IF(Dateneingabe_Teilnehm.!D146="",0,Dateneingabe_Teilnehm.!D146&amp;" "&amp;Dateneingabe_Teilnehm.!C146&amp;" "&amp;Dateneingabe_Teilnehm.!G146)</f>
        <v>0</v>
      </c>
      <c r="C187" s="230"/>
      <c r="D187" s="233">
        <f t="shared" si="3"/>
        <v>250</v>
      </c>
      <c r="E187" s="230" t="str">
        <f>IFERROR(INDEX(Dateneingabe_Teilnehm.!$D$5:$D$294,MATCH(ROWS($A$46:$E187),$D$46:$D$295,0)),"")</f>
        <v/>
      </c>
      <c r="F187" s="230" t="str">
        <f>IFERROR(INDEX(Dateneingabe_Teilnehm.!$C$5:$C$294,MATCH(ROWS($A$46:$E187),$D$46:$D$295,0)),"")</f>
        <v/>
      </c>
      <c r="G187" s="392"/>
      <c r="H187" s="392"/>
      <c r="I187" s="392"/>
      <c r="J187" s="231" t="str">
        <f>IFERROR(INDEX(Dateneingabe_Teilnehm.!$C$5:$C$294,MATCH(ROWS($A$46:$E187),$D$46:$D$295,0)),"")</f>
        <v/>
      </c>
    </row>
    <row r="188" spans="1:10" ht="14.1" hidden="1" customHeight="1" x14ac:dyDescent="0.2">
      <c r="A188" s="237">
        <v>143</v>
      </c>
      <c r="B188" s="224">
        <f>IF(Dateneingabe_Teilnehm.!D147="",0,Dateneingabe_Teilnehm.!D147&amp;" "&amp;Dateneingabe_Teilnehm.!C147&amp;" "&amp;Dateneingabe_Teilnehm.!G147)</f>
        <v>0</v>
      </c>
      <c r="C188" s="230"/>
      <c r="D188" s="233">
        <f t="shared" si="3"/>
        <v>250</v>
      </c>
      <c r="E188" s="230" t="str">
        <f>IFERROR(INDEX(Dateneingabe_Teilnehm.!$D$5:$D$294,MATCH(ROWS($A$46:$E188),$D$46:$D$295,0)),"")</f>
        <v/>
      </c>
      <c r="F188" s="230" t="str">
        <f>IFERROR(INDEX(Dateneingabe_Teilnehm.!$C$5:$C$294,MATCH(ROWS($A$46:$E188),$D$46:$D$295,0)),"")</f>
        <v/>
      </c>
      <c r="G188" s="392"/>
      <c r="H188" s="392"/>
      <c r="I188" s="392"/>
      <c r="J188" s="231" t="str">
        <f>IFERROR(INDEX(Dateneingabe_Teilnehm.!$C$5:$C$294,MATCH(ROWS($A$46:$E188),$D$46:$D$295,0)),"")</f>
        <v/>
      </c>
    </row>
    <row r="189" spans="1:10" ht="14.1" hidden="1" customHeight="1" x14ac:dyDescent="0.2">
      <c r="A189" s="237">
        <v>144</v>
      </c>
      <c r="B189" s="224">
        <f>IF(Dateneingabe_Teilnehm.!D148="",0,Dateneingabe_Teilnehm.!D148&amp;" "&amp;Dateneingabe_Teilnehm.!C148&amp;" "&amp;Dateneingabe_Teilnehm.!G148)</f>
        <v>0</v>
      </c>
      <c r="C189" s="230"/>
      <c r="D189" s="233">
        <f t="shared" si="3"/>
        <v>250</v>
      </c>
      <c r="E189" s="230" t="str">
        <f>IFERROR(INDEX(Dateneingabe_Teilnehm.!$D$5:$D$294,MATCH(ROWS($A$46:$E189),$D$46:$D$295,0)),"")</f>
        <v/>
      </c>
      <c r="F189" s="230" t="str">
        <f>IFERROR(INDEX(Dateneingabe_Teilnehm.!$C$5:$C$294,MATCH(ROWS($A$46:$E189),$D$46:$D$295,0)),"")</f>
        <v/>
      </c>
      <c r="G189" s="392"/>
      <c r="H189" s="392"/>
      <c r="I189" s="392"/>
      <c r="J189" s="231" t="str">
        <f>IFERROR(INDEX(Dateneingabe_Teilnehm.!$C$5:$C$294,MATCH(ROWS($A$46:$E189),$D$46:$D$295,0)),"")</f>
        <v/>
      </c>
    </row>
    <row r="190" spans="1:10" ht="14.1" hidden="1" customHeight="1" x14ac:dyDescent="0.2">
      <c r="A190" s="237">
        <v>145</v>
      </c>
      <c r="B190" s="224">
        <f>IF(Dateneingabe_Teilnehm.!D149="",0,Dateneingabe_Teilnehm.!D149&amp;" "&amp;Dateneingabe_Teilnehm.!C149&amp;" "&amp;Dateneingabe_Teilnehm.!G149)</f>
        <v>0</v>
      </c>
      <c r="C190" s="230"/>
      <c r="D190" s="233">
        <f t="shared" si="3"/>
        <v>250</v>
      </c>
      <c r="E190" s="230" t="str">
        <f>IFERROR(INDEX(Dateneingabe_Teilnehm.!$D$5:$D$294,MATCH(ROWS($A$46:$E190),$D$46:$D$295,0)),"")</f>
        <v/>
      </c>
      <c r="F190" s="230" t="str">
        <f>IFERROR(INDEX(Dateneingabe_Teilnehm.!$C$5:$C$294,MATCH(ROWS($A$46:$E190),$D$46:$D$295,0)),"")</f>
        <v/>
      </c>
      <c r="G190" s="392"/>
      <c r="H190" s="392"/>
      <c r="I190" s="392"/>
      <c r="J190" s="231" t="str">
        <f>IFERROR(INDEX(Dateneingabe_Teilnehm.!$C$5:$C$294,MATCH(ROWS($A$46:$E190),$D$46:$D$295,0)),"")</f>
        <v/>
      </c>
    </row>
    <row r="191" spans="1:10" ht="14.1" hidden="1" customHeight="1" x14ac:dyDescent="0.2">
      <c r="A191" s="237">
        <v>146</v>
      </c>
      <c r="B191" s="224">
        <f>IF(Dateneingabe_Teilnehm.!D150="",0,Dateneingabe_Teilnehm.!D150&amp;" "&amp;Dateneingabe_Teilnehm.!C150&amp;" "&amp;Dateneingabe_Teilnehm.!G150)</f>
        <v>0</v>
      </c>
      <c r="C191" s="230"/>
      <c r="D191" s="233">
        <f t="shared" si="3"/>
        <v>250</v>
      </c>
      <c r="E191" s="230" t="str">
        <f>IFERROR(INDEX(Dateneingabe_Teilnehm.!$D$5:$D$294,MATCH(ROWS($A$46:$E191),$D$46:$D$295,0)),"")</f>
        <v/>
      </c>
      <c r="F191" s="230" t="str">
        <f>IFERROR(INDEX(Dateneingabe_Teilnehm.!$C$5:$C$294,MATCH(ROWS($A$46:$E191),$D$46:$D$295,0)),"")</f>
        <v/>
      </c>
      <c r="G191" s="392"/>
      <c r="H191" s="392"/>
      <c r="I191" s="392"/>
      <c r="J191" s="231" t="str">
        <f>IFERROR(INDEX(Dateneingabe_Teilnehm.!$C$5:$C$294,MATCH(ROWS($A$46:$E191),$D$46:$D$295,0)),"")</f>
        <v/>
      </c>
    </row>
    <row r="192" spans="1:10" ht="14.1" hidden="1" customHeight="1" x14ac:dyDescent="0.2">
      <c r="A192" s="237">
        <v>147</v>
      </c>
      <c r="B192" s="224">
        <f>IF(Dateneingabe_Teilnehm.!D151="",0,Dateneingabe_Teilnehm.!D151&amp;" "&amp;Dateneingabe_Teilnehm.!C151&amp;" "&amp;Dateneingabe_Teilnehm.!G151)</f>
        <v>0</v>
      </c>
      <c r="C192" s="230"/>
      <c r="D192" s="233">
        <f t="shared" si="3"/>
        <v>250</v>
      </c>
      <c r="E192" s="230" t="str">
        <f>IFERROR(INDEX(Dateneingabe_Teilnehm.!$D$5:$D$294,MATCH(ROWS($A$46:$E192),$D$46:$D$295,0)),"")</f>
        <v/>
      </c>
      <c r="F192" s="230" t="str">
        <f>IFERROR(INDEX(Dateneingabe_Teilnehm.!$C$5:$C$294,MATCH(ROWS($A$46:$E192),$D$46:$D$295,0)),"")</f>
        <v/>
      </c>
      <c r="G192" s="392"/>
      <c r="H192" s="392"/>
      <c r="I192" s="392"/>
      <c r="J192" s="231" t="str">
        <f>IFERROR(INDEX(Dateneingabe_Teilnehm.!$C$5:$C$294,MATCH(ROWS($A$46:$E192),$D$46:$D$295,0)),"")</f>
        <v/>
      </c>
    </row>
    <row r="193" spans="1:10" ht="14.1" hidden="1" customHeight="1" x14ac:dyDescent="0.2">
      <c r="A193" s="237">
        <v>148</v>
      </c>
      <c r="B193" s="224">
        <f>IF(Dateneingabe_Teilnehm.!D152="",0,Dateneingabe_Teilnehm.!D152&amp;" "&amp;Dateneingabe_Teilnehm.!C152&amp;" "&amp;Dateneingabe_Teilnehm.!G152)</f>
        <v>0</v>
      </c>
      <c r="C193" s="230"/>
      <c r="D193" s="233">
        <f t="shared" si="3"/>
        <v>250</v>
      </c>
      <c r="E193" s="230" t="str">
        <f>IFERROR(INDEX(Dateneingabe_Teilnehm.!$D$5:$D$294,MATCH(ROWS($A$46:$E193),$D$46:$D$295,0)),"")</f>
        <v/>
      </c>
      <c r="F193" s="230" t="str">
        <f>IFERROR(INDEX(Dateneingabe_Teilnehm.!$C$5:$C$294,MATCH(ROWS($A$46:$E193),$D$46:$D$295,0)),"")</f>
        <v/>
      </c>
      <c r="G193" s="392"/>
      <c r="H193" s="392"/>
      <c r="I193" s="392"/>
      <c r="J193" s="231" t="str">
        <f>IFERROR(INDEX(Dateneingabe_Teilnehm.!$C$5:$C$294,MATCH(ROWS($A$46:$E193),$D$46:$D$295,0)),"")</f>
        <v/>
      </c>
    </row>
    <row r="194" spans="1:10" ht="14.1" hidden="1" customHeight="1" x14ac:dyDescent="0.2">
      <c r="A194" s="237">
        <v>149</v>
      </c>
      <c r="B194" s="224">
        <f>IF(Dateneingabe_Teilnehm.!D153="",0,Dateneingabe_Teilnehm.!D153&amp;" "&amp;Dateneingabe_Teilnehm.!C153&amp;" "&amp;Dateneingabe_Teilnehm.!G153)</f>
        <v>0</v>
      </c>
      <c r="C194" s="230"/>
      <c r="D194" s="233">
        <f t="shared" si="3"/>
        <v>250</v>
      </c>
      <c r="E194" s="230" t="str">
        <f>IFERROR(INDEX(Dateneingabe_Teilnehm.!$D$5:$D$294,MATCH(ROWS($A$46:$E194),$D$46:$D$295,0)),"")</f>
        <v/>
      </c>
      <c r="F194" s="230" t="str">
        <f>IFERROR(INDEX(Dateneingabe_Teilnehm.!$C$5:$C$294,MATCH(ROWS($A$46:$E194),$D$46:$D$295,0)),"")</f>
        <v/>
      </c>
      <c r="G194" s="392"/>
      <c r="H194" s="392"/>
      <c r="I194" s="392"/>
      <c r="J194" s="231" t="str">
        <f>IFERROR(INDEX(Dateneingabe_Teilnehm.!$C$5:$C$294,MATCH(ROWS($A$46:$E194),$D$46:$D$295,0)),"")</f>
        <v/>
      </c>
    </row>
    <row r="195" spans="1:10" ht="14.1" hidden="1" customHeight="1" x14ac:dyDescent="0.2">
      <c r="A195" s="237">
        <v>150</v>
      </c>
      <c r="B195" s="224">
        <f>IF(Dateneingabe_Teilnehm.!D154="",0,Dateneingabe_Teilnehm.!D154&amp;" "&amp;Dateneingabe_Teilnehm.!C154&amp;" "&amp;Dateneingabe_Teilnehm.!G154)</f>
        <v>0</v>
      </c>
      <c r="C195" s="230"/>
      <c r="D195" s="233">
        <f t="shared" si="3"/>
        <v>250</v>
      </c>
      <c r="E195" s="230" t="str">
        <f>IFERROR(INDEX(Dateneingabe_Teilnehm.!$D$5:$D$294,MATCH(ROWS($A$46:$E195),$D$46:$D$295,0)),"")</f>
        <v/>
      </c>
      <c r="F195" s="230" t="str">
        <f>IFERROR(INDEX(Dateneingabe_Teilnehm.!$C$5:$C$294,MATCH(ROWS($A$46:$E195),$D$46:$D$295,0)),"")</f>
        <v/>
      </c>
      <c r="G195" s="392"/>
      <c r="H195" s="392"/>
      <c r="I195" s="392"/>
      <c r="J195" s="231" t="str">
        <f>IFERROR(INDEX(Dateneingabe_Teilnehm.!$C$5:$C$294,MATCH(ROWS($A$46:$E195),$D$46:$D$295,0)),"")</f>
        <v/>
      </c>
    </row>
    <row r="196" spans="1:10" ht="14.1" hidden="1" customHeight="1" x14ac:dyDescent="0.2">
      <c r="A196" s="237">
        <v>151</v>
      </c>
      <c r="B196" s="224">
        <f>IF(Dateneingabe_Teilnehm.!D155="",0,Dateneingabe_Teilnehm.!D155&amp;" "&amp;Dateneingabe_Teilnehm.!C155&amp;" "&amp;Dateneingabe_Teilnehm.!G155)</f>
        <v>0</v>
      </c>
      <c r="C196" s="230"/>
      <c r="D196" s="233">
        <f t="shared" si="3"/>
        <v>250</v>
      </c>
      <c r="E196" s="230" t="str">
        <f>IFERROR(INDEX(Dateneingabe_Teilnehm.!$D$5:$D$294,MATCH(ROWS($A$46:$E196),$D$46:$D$295,0)),"")</f>
        <v/>
      </c>
      <c r="F196" s="230" t="str">
        <f>IFERROR(INDEX(Dateneingabe_Teilnehm.!$C$5:$C$294,MATCH(ROWS($A$46:$E196),$D$46:$D$295,0)),"")</f>
        <v/>
      </c>
      <c r="G196" s="392"/>
      <c r="H196" s="392"/>
      <c r="I196" s="392"/>
      <c r="J196" s="231" t="str">
        <f>IFERROR(INDEX(Dateneingabe_Teilnehm.!$C$5:$C$294,MATCH(ROWS($A$46:$E196),$D$46:$D$295,0)),"")</f>
        <v/>
      </c>
    </row>
    <row r="197" spans="1:10" ht="14.1" hidden="1" customHeight="1" x14ac:dyDescent="0.2">
      <c r="A197" s="237">
        <v>152</v>
      </c>
      <c r="B197" s="224">
        <f>IF(Dateneingabe_Teilnehm.!D156="",0,Dateneingabe_Teilnehm.!D156&amp;" "&amp;Dateneingabe_Teilnehm.!C156&amp;" "&amp;Dateneingabe_Teilnehm.!G156)</f>
        <v>0</v>
      </c>
      <c r="C197" s="230"/>
      <c r="D197" s="233">
        <f t="shared" si="3"/>
        <v>250</v>
      </c>
      <c r="E197" s="230" t="str">
        <f>IFERROR(INDEX(Dateneingabe_Teilnehm.!$D$5:$D$294,MATCH(ROWS($A$46:$E197),$D$46:$D$295,0)),"")</f>
        <v/>
      </c>
      <c r="F197" s="230" t="str">
        <f>IFERROR(INDEX(Dateneingabe_Teilnehm.!$C$5:$C$294,MATCH(ROWS($A$46:$E197),$D$46:$D$295,0)),"")</f>
        <v/>
      </c>
      <c r="G197" s="392"/>
      <c r="H197" s="392"/>
      <c r="I197" s="392"/>
      <c r="J197" s="231" t="str">
        <f>IFERROR(INDEX(Dateneingabe_Teilnehm.!$C$5:$C$294,MATCH(ROWS($A$46:$E197),$D$46:$D$295,0)),"")</f>
        <v/>
      </c>
    </row>
    <row r="198" spans="1:10" ht="14.1" hidden="1" customHeight="1" x14ac:dyDescent="0.2">
      <c r="A198" s="237">
        <v>153</v>
      </c>
      <c r="B198" s="224">
        <f>IF(Dateneingabe_Teilnehm.!D157="",0,Dateneingabe_Teilnehm.!D157&amp;" "&amp;Dateneingabe_Teilnehm.!C157&amp;" "&amp;Dateneingabe_Teilnehm.!G157)</f>
        <v>0</v>
      </c>
      <c r="C198" s="230"/>
      <c r="D198" s="233">
        <f t="shared" si="3"/>
        <v>250</v>
      </c>
      <c r="E198" s="230" t="str">
        <f>IFERROR(INDEX(Dateneingabe_Teilnehm.!$D$5:$D$294,MATCH(ROWS($A$46:$E198),$D$46:$D$295,0)),"")</f>
        <v/>
      </c>
      <c r="F198" s="230" t="str">
        <f>IFERROR(INDEX(Dateneingabe_Teilnehm.!$C$5:$C$294,MATCH(ROWS($A$46:$E198),$D$46:$D$295,0)),"")</f>
        <v/>
      </c>
      <c r="G198" s="392"/>
      <c r="H198" s="392"/>
      <c r="I198" s="392"/>
      <c r="J198" s="231" t="str">
        <f>IFERROR(INDEX(Dateneingabe_Teilnehm.!$C$5:$C$294,MATCH(ROWS($A$46:$E198),$D$46:$D$295,0)),"")</f>
        <v/>
      </c>
    </row>
    <row r="199" spans="1:10" ht="14.1" hidden="1" customHeight="1" x14ac:dyDescent="0.2">
      <c r="A199" s="237">
        <v>154</v>
      </c>
      <c r="B199" s="224">
        <f>IF(Dateneingabe_Teilnehm.!D158="",0,Dateneingabe_Teilnehm.!D158&amp;" "&amp;Dateneingabe_Teilnehm.!C158&amp;" "&amp;Dateneingabe_Teilnehm.!G158)</f>
        <v>0</v>
      </c>
      <c r="C199" s="230"/>
      <c r="D199" s="233">
        <f t="shared" si="3"/>
        <v>250</v>
      </c>
      <c r="E199" s="230" t="str">
        <f>IFERROR(INDEX(Dateneingabe_Teilnehm.!$D$5:$D$294,MATCH(ROWS($A$46:$E199),$D$46:$D$295,0)),"")</f>
        <v/>
      </c>
      <c r="F199" s="230" t="str">
        <f>IFERROR(INDEX(Dateneingabe_Teilnehm.!$C$5:$C$294,MATCH(ROWS($A$46:$E199),$D$46:$D$295,0)),"")</f>
        <v/>
      </c>
      <c r="G199" s="392"/>
      <c r="H199" s="392"/>
      <c r="I199" s="392"/>
      <c r="J199" s="231" t="str">
        <f>IFERROR(INDEX(Dateneingabe_Teilnehm.!$C$5:$C$294,MATCH(ROWS($A$46:$E199),$D$46:$D$295,0)),"")</f>
        <v/>
      </c>
    </row>
    <row r="200" spans="1:10" ht="14.1" hidden="1" customHeight="1" x14ac:dyDescent="0.2">
      <c r="A200" s="237">
        <v>155</v>
      </c>
      <c r="B200" s="224">
        <f>IF(Dateneingabe_Teilnehm.!D159="",0,Dateneingabe_Teilnehm.!D159&amp;" "&amp;Dateneingabe_Teilnehm.!C159&amp;" "&amp;Dateneingabe_Teilnehm.!G159)</f>
        <v>0</v>
      </c>
      <c r="C200" s="230"/>
      <c r="D200" s="233">
        <f t="shared" si="3"/>
        <v>250</v>
      </c>
      <c r="E200" s="230" t="str">
        <f>IFERROR(INDEX(Dateneingabe_Teilnehm.!$D$5:$D$294,MATCH(ROWS($A$46:$E200),$D$46:$D$295,0)),"")</f>
        <v/>
      </c>
      <c r="F200" s="230" t="str">
        <f>IFERROR(INDEX(Dateneingabe_Teilnehm.!$C$5:$C$294,MATCH(ROWS($A$46:$E200),$D$46:$D$295,0)),"")</f>
        <v/>
      </c>
      <c r="G200" s="392"/>
      <c r="H200" s="392"/>
      <c r="I200" s="392"/>
      <c r="J200" s="231" t="str">
        <f>IFERROR(INDEX(Dateneingabe_Teilnehm.!$C$5:$C$294,MATCH(ROWS($A$46:$E200),$D$46:$D$295,0)),"")</f>
        <v/>
      </c>
    </row>
    <row r="201" spans="1:10" ht="14.1" hidden="1" customHeight="1" x14ac:dyDescent="0.2">
      <c r="A201" s="237">
        <v>156</v>
      </c>
      <c r="B201" s="224">
        <f>IF(Dateneingabe_Teilnehm.!D160="",0,Dateneingabe_Teilnehm.!D160&amp;" "&amp;Dateneingabe_Teilnehm.!C160&amp;" "&amp;Dateneingabe_Teilnehm.!G160)</f>
        <v>0</v>
      </c>
      <c r="C201" s="230"/>
      <c r="D201" s="233">
        <f t="shared" si="3"/>
        <v>250</v>
      </c>
      <c r="E201" s="230" t="str">
        <f>IFERROR(INDEX(Dateneingabe_Teilnehm.!$D$5:$D$294,MATCH(ROWS($A$46:$E201),$D$46:$D$295,0)),"")</f>
        <v/>
      </c>
      <c r="F201" s="230" t="str">
        <f>IFERROR(INDEX(Dateneingabe_Teilnehm.!$C$5:$C$294,MATCH(ROWS($A$46:$E201),$D$46:$D$295,0)),"")</f>
        <v/>
      </c>
      <c r="G201" s="392"/>
      <c r="H201" s="392"/>
      <c r="I201" s="392"/>
      <c r="J201" s="231" t="str">
        <f>IFERROR(INDEX(Dateneingabe_Teilnehm.!$C$5:$C$294,MATCH(ROWS($A$46:$E201),$D$46:$D$295,0)),"")</f>
        <v/>
      </c>
    </row>
    <row r="202" spans="1:10" ht="14.1" hidden="1" customHeight="1" x14ac:dyDescent="0.2">
      <c r="A202" s="237">
        <v>157</v>
      </c>
      <c r="B202" s="224">
        <f>IF(Dateneingabe_Teilnehm.!D161="",0,Dateneingabe_Teilnehm.!D161&amp;" "&amp;Dateneingabe_Teilnehm.!C161&amp;" "&amp;Dateneingabe_Teilnehm.!G161)</f>
        <v>0</v>
      </c>
      <c r="C202" s="230"/>
      <c r="D202" s="233">
        <f t="shared" si="3"/>
        <v>250</v>
      </c>
      <c r="E202" s="230" t="str">
        <f>IFERROR(INDEX(Dateneingabe_Teilnehm.!$D$5:$D$294,MATCH(ROWS($A$46:$E202),$D$46:$D$295,0)),"")</f>
        <v/>
      </c>
      <c r="F202" s="230" t="str">
        <f>IFERROR(INDEX(Dateneingabe_Teilnehm.!$C$5:$C$294,MATCH(ROWS($A$46:$E202),$D$46:$D$295,0)),"")</f>
        <v/>
      </c>
      <c r="G202" s="392"/>
      <c r="H202" s="392"/>
      <c r="I202" s="392"/>
      <c r="J202" s="231" t="str">
        <f>IFERROR(INDEX(Dateneingabe_Teilnehm.!$C$5:$C$294,MATCH(ROWS($A$46:$E202),$D$46:$D$295,0)),"")</f>
        <v/>
      </c>
    </row>
    <row r="203" spans="1:10" ht="14.1" hidden="1" customHeight="1" x14ac:dyDescent="0.2">
      <c r="A203" s="237">
        <v>158</v>
      </c>
      <c r="B203" s="224">
        <f>IF(Dateneingabe_Teilnehm.!D162="",0,Dateneingabe_Teilnehm.!D162&amp;" "&amp;Dateneingabe_Teilnehm.!C162&amp;" "&amp;Dateneingabe_Teilnehm.!G162)</f>
        <v>0</v>
      </c>
      <c r="C203" s="230"/>
      <c r="D203" s="233">
        <f t="shared" si="3"/>
        <v>250</v>
      </c>
      <c r="E203" s="230" t="str">
        <f>IFERROR(INDEX(Dateneingabe_Teilnehm.!$D$5:$D$294,MATCH(ROWS($A$46:$E203),$D$46:$D$295,0)),"")</f>
        <v/>
      </c>
      <c r="F203" s="230" t="str">
        <f>IFERROR(INDEX(Dateneingabe_Teilnehm.!$C$5:$C$294,MATCH(ROWS($A$46:$E203),$D$46:$D$295,0)),"")</f>
        <v/>
      </c>
      <c r="G203" s="392"/>
      <c r="H203" s="392"/>
      <c r="I203" s="392"/>
      <c r="J203" s="231" t="str">
        <f>IFERROR(INDEX(Dateneingabe_Teilnehm.!$C$5:$C$294,MATCH(ROWS($A$46:$E203),$D$46:$D$295,0)),"")</f>
        <v/>
      </c>
    </row>
    <row r="204" spans="1:10" ht="14.1" hidden="1" customHeight="1" x14ac:dyDescent="0.2">
      <c r="A204" s="237">
        <v>159</v>
      </c>
      <c r="B204" s="224">
        <f>IF(Dateneingabe_Teilnehm.!D163="",0,Dateneingabe_Teilnehm.!D163&amp;" "&amp;Dateneingabe_Teilnehm.!C163&amp;" "&amp;Dateneingabe_Teilnehm.!G163)</f>
        <v>0</v>
      </c>
      <c r="C204" s="230"/>
      <c r="D204" s="233">
        <f t="shared" si="3"/>
        <v>250</v>
      </c>
      <c r="E204" s="230" t="str">
        <f>IFERROR(INDEX(Dateneingabe_Teilnehm.!$D$5:$D$294,MATCH(ROWS($A$46:$E204),$D$46:$D$295,0)),"")</f>
        <v/>
      </c>
      <c r="F204" s="230" t="str">
        <f>IFERROR(INDEX(Dateneingabe_Teilnehm.!$C$5:$C$294,MATCH(ROWS($A$46:$E204),$D$46:$D$295,0)),"")</f>
        <v/>
      </c>
      <c r="G204" s="392"/>
      <c r="H204" s="392"/>
      <c r="I204" s="392"/>
      <c r="J204" s="231" t="str">
        <f>IFERROR(INDEX(Dateneingabe_Teilnehm.!$C$5:$C$294,MATCH(ROWS($A$46:$E204),$D$46:$D$295,0)),"")</f>
        <v/>
      </c>
    </row>
    <row r="205" spans="1:10" ht="14.1" hidden="1" customHeight="1" x14ac:dyDescent="0.2">
      <c r="A205" s="237">
        <v>160</v>
      </c>
      <c r="B205" s="224">
        <f>IF(Dateneingabe_Teilnehm.!D164="",0,Dateneingabe_Teilnehm.!D164&amp;" "&amp;Dateneingabe_Teilnehm.!C164&amp;" "&amp;Dateneingabe_Teilnehm.!G164)</f>
        <v>0</v>
      </c>
      <c r="C205" s="230"/>
      <c r="D205" s="233">
        <f t="shared" si="3"/>
        <v>250</v>
      </c>
      <c r="E205" s="230" t="str">
        <f>IFERROR(INDEX(Dateneingabe_Teilnehm.!$D$5:$D$294,MATCH(ROWS($A$46:$E205),$D$46:$D$295,0)),"")</f>
        <v/>
      </c>
      <c r="F205" s="230" t="str">
        <f>IFERROR(INDEX(Dateneingabe_Teilnehm.!$C$5:$C$294,MATCH(ROWS($A$46:$E205),$D$46:$D$295,0)),"")</f>
        <v/>
      </c>
      <c r="G205" s="392"/>
      <c r="H205" s="392"/>
      <c r="I205" s="392"/>
      <c r="J205" s="231" t="str">
        <f>IFERROR(INDEX(Dateneingabe_Teilnehm.!$C$5:$C$294,MATCH(ROWS($A$46:$E205),$D$46:$D$295,0)),"")</f>
        <v/>
      </c>
    </row>
    <row r="206" spans="1:10" ht="14.1" hidden="1" customHeight="1" x14ac:dyDescent="0.2">
      <c r="A206" s="237">
        <v>161</v>
      </c>
      <c r="B206" s="224">
        <f>IF(Dateneingabe_Teilnehm.!D165="",0,Dateneingabe_Teilnehm.!D165&amp;" "&amp;Dateneingabe_Teilnehm.!C165&amp;" "&amp;Dateneingabe_Teilnehm.!G165)</f>
        <v>0</v>
      </c>
      <c r="C206" s="230"/>
      <c r="D206" s="233">
        <f t="shared" si="3"/>
        <v>250</v>
      </c>
      <c r="E206" s="230" t="str">
        <f>IFERROR(INDEX(Dateneingabe_Teilnehm.!$D$5:$D$294,MATCH(ROWS($A$46:$E206),$D$46:$D$295,0)),"")</f>
        <v/>
      </c>
      <c r="F206" s="230" t="str">
        <f>IFERROR(INDEX(Dateneingabe_Teilnehm.!$C$5:$C$294,MATCH(ROWS($A$46:$E206),$D$46:$D$295,0)),"")</f>
        <v/>
      </c>
      <c r="G206" s="392"/>
      <c r="H206" s="392"/>
      <c r="I206" s="392"/>
      <c r="J206" s="231" t="str">
        <f>IFERROR(INDEX(Dateneingabe_Teilnehm.!$C$5:$C$294,MATCH(ROWS($A$46:$E206),$D$46:$D$295,0)),"")</f>
        <v/>
      </c>
    </row>
    <row r="207" spans="1:10" ht="14.1" hidden="1" customHeight="1" x14ac:dyDescent="0.2">
      <c r="A207" s="237">
        <v>162</v>
      </c>
      <c r="B207" s="224">
        <f>IF(Dateneingabe_Teilnehm.!D166="",0,Dateneingabe_Teilnehm.!D166&amp;" "&amp;Dateneingabe_Teilnehm.!C166&amp;" "&amp;Dateneingabe_Teilnehm.!G166)</f>
        <v>0</v>
      </c>
      <c r="C207" s="230"/>
      <c r="D207" s="233">
        <f t="shared" si="3"/>
        <v>250</v>
      </c>
      <c r="E207" s="230" t="str">
        <f>IFERROR(INDEX(Dateneingabe_Teilnehm.!$D$5:$D$294,MATCH(ROWS($A$46:$E207),$D$46:$D$295,0)),"")</f>
        <v/>
      </c>
      <c r="F207" s="230" t="str">
        <f>IFERROR(INDEX(Dateneingabe_Teilnehm.!$C$5:$C$294,MATCH(ROWS($A$46:$E207),$D$46:$D$295,0)),"")</f>
        <v/>
      </c>
      <c r="G207" s="392"/>
      <c r="H207" s="392"/>
      <c r="I207" s="392"/>
      <c r="J207" s="231" t="str">
        <f>IFERROR(INDEX(Dateneingabe_Teilnehm.!$C$5:$C$294,MATCH(ROWS($A$46:$E207),$D$46:$D$295,0)),"")</f>
        <v/>
      </c>
    </row>
    <row r="208" spans="1:10" ht="14.1" hidden="1" customHeight="1" x14ac:dyDescent="0.2">
      <c r="A208" s="237">
        <v>163</v>
      </c>
      <c r="B208" s="224">
        <f>IF(Dateneingabe_Teilnehm.!D167="",0,Dateneingabe_Teilnehm.!D167&amp;" "&amp;Dateneingabe_Teilnehm.!C167&amp;" "&amp;Dateneingabe_Teilnehm.!G167)</f>
        <v>0</v>
      </c>
      <c r="C208" s="230"/>
      <c r="D208" s="233">
        <f t="shared" si="3"/>
        <v>250</v>
      </c>
      <c r="E208" s="230" t="str">
        <f>IFERROR(INDEX(Dateneingabe_Teilnehm.!$D$5:$D$294,MATCH(ROWS($A$46:$E208),$D$46:$D$295,0)),"")</f>
        <v/>
      </c>
      <c r="F208" s="230" t="str">
        <f>IFERROR(INDEX(Dateneingabe_Teilnehm.!$C$5:$C$294,MATCH(ROWS($A$46:$E208),$D$46:$D$295,0)),"")</f>
        <v/>
      </c>
      <c r="G208" s="392"/>
      <c r="H208" s="392"/>
      <c r="I208" s="392"/>
      <c r="J208" s="231" t="str">
        <f>IFERROR(INDEX(Dateneingabe_Teilnehm.!$C$5:$C$294,MATCH(ROWS($A$46:$E208),$D$46:$D$295,0)),"")</f>
        <v/>
      </c>
    </row>
    <row r="209" spans="1:10" ht="14.1" hidden="1" customHeight="1" x14ac:dyDescent="0.2">
      <c r="A209" s="237">
        <v>164</v>
      </c>
      <c r="B209" s="224">
        <f>IF(Dateneingabe_Teilnehm.!D168="",0,Dateneingabe_Teilnehm.!D168&amp;" "&amp;Dateneingabe_Teilnehm.!C168&amp;" "&amp;Dateneingabe_Teilnehm.!G168)</f>
        <v>0</v>
      </c>
      <c r="C209" s="230"/>
      <c r="D209" s="233">
        <f t="shared" si="3"/>
        <v>250</v>
      </c>
      <c r="E209" s="230" t="str">
        <f>IFERROR(INDEX(Dateneingabe_Teilnehm.!$D$5:$D$294,MATCH(ROWS($A$46:$E209),$D$46:$D$295,0)),"")</f>
        <v/>
      </c>
      <c r="F209" s="230" t="str">
        <f>IFERROR(INDEX(Dateneingabe_Teilnehm.!$C$5:$C$294,MATCH(ROWS($A$46:$E209),$D$46:$D$295,0)),"")</f>
        <v/>
      </c>
      <c r="G209" s="392"/>
      <c r="H209" s="392"/>
      <c r="I209" s="392"/>
      <c r="J209" s="231" t="str">
        <f>IFERROR(INDEX(Dateneingabe_Teilnehm.!$C$5:$C$294,MATCH(ROWS($A$46:$E209),$D$46:$D$295,0)),"")</f>
        <v/>
      </c>
    </row>
    <row r="210" spans="1:10" ht="14.1" hidden="1" customHeight="1" x14ac:dyDescent="0.2">
      <c r="A210" s="237">
        <v>165</v>
      </c>
      <c r="B210" s="224">
        <f>IF(Dateneingabe_Teilnehm.!D169="",0,Dateneingabe_Teilnehm.!D169&amp;" "&amp;Dateneingabe_Teilnehm.!C169&amp;" "&amp;Dateneingabe_Teilnehm.!G169)</f>
        <v>0</v>
      </c>
      <c r="C210" s="230"/>
      <c r="D210" s="233">
        <f t="shared" si="3"/>
        <v>250</v>
      </c>
      <c r="E210" s="230" t="str">
        <f>IFERROR(INDEX(Dateneingabe_Teilnehm.!$D$5:$D$294,MATCH(ROWS($A$46:$E210),$D$46:$D$295,0)),"")</f>
        <v/>
      </c>
      <c r="F210" s="230" t="str">
        <f>IFERROR(INDEX(Dateneingabe_Teilnehm.!$C$5:$C$294,MATCH(ROWS($A$46:$E210),$D$46:$D$295,0)),"")</f>
        <v/>
      </c>
      <c r="G210" s="392"/>
      <c r="H210" s="392"/>
      <c r="I210" s="392"/>
      <c r="J210" s="231" t="str">
        <f>IFERROR(INDEX(Dateneingabe_Teilnehm.!$C$5:$C$294,MATCH(ROWS($A$46:$E210),$D$46:$D$295,0)),"")</f>
        <v/>
      </c>
    </row>
    <row r="211" spans="1:10" ht="14.1" hidden="1" customHeight="1" x14ac:dyDescent="0.2">
      <c r="A211" s="237">
        <v>166</v>
      </c>
      <c r="B211" s="224">
        <f>IF(Dateneingabe_Teilnehm.!D170="",0,Dateneingabe_Teilnehm.!D170&amp;" "&amp;Dateneingabe_Teilnehm.!C170&amp;" "&amp;Dateneingabe_Teilnehm.!G170)</f>
        <v>0</v>
      </c>
      <c r="C211" s="230"/>
      <c r="D211" s="233">
        <f t="shared" si="3"/>
        <v>250</v>
      </c>
      <c r="E211" s="230" t="str">
        <f>IFERROR(INDEX(Dateneingabe_Teilnehm.!$D$5:$D$294,MATCH(ROWS($A$46:$E211),$D$46:$D$295,0)),"")</f>
        <v/>
      </c>
      <c r="F211" s="230" t="str">
        <f>IFERROR(INDEX(Dateneingabe_Teilnehm.!$C$5:$C$294,MATCH(ROWS($A$46:$E211),$D$46:$D$295,0)),"")</f>
        <v/>
      </c>
      <c r="G211" s="392"/>
      <c r="H211" s="392"/>
      <c r="I211" s="392"/>
      <c r="J211" s="231" t="str">
        <f>IFERROR(INDEX(Dateneingabe_Teilnehm.!$C$5:$C$294,MATCH(ROWS($A$46:$E211),$D$46:$D$295,0)),"")</f>
        <v/>
      </c>
    </row>
    <row r="212" spans="1:10" ht="14.1" hidden="1" customHeight="1" x14ac:dyDescent="0.2">
      <c r="A212" s="237">
        <v>167</v>
      </c>
      <c r="B212" s="224">
        <f>IF(Dateneingabe_Teilnehm.!D171="",0,Dateneingabe_Teilnehm.!D171&amp;" "&amp;Dateneingabe_Teilnehm.!C171&amp;" "&amp;Dateneingabe_Teilnehm.!G171)</f>
        <v>0</v>
      </c>
      <c r="C212" s="230"/>
      <c r="D212" s="233">
        <f t="shared" si="3"/>
        <v>250</v>
      </c>
      <c r="E212" s="230" t="str">
        <f>IFERROR(INDEX(Dateneingabe_Teilnehm.!$D$5:$D$294,MATCH(ROWS($A$46:$E212),$D$46:$D$295,0)),"")</f>
        <v/>
      </c>
      <c r="F212" s="230" t="str">
        <f>IFERROR(INDEX(Dateneingabe_Teilnehm.!$C$5:$C$294,MATCH(ROWS($A$46:$E212),$D$46:$D$295,0)),"")</f>
        <v/>
      </c>
      <c r="G212" s="392"/>
      <c r="H212" s="392"/>
      <c r="I212" s="392"/>
      <c r="J212" s="231" t="str">
        <f>IFERROR(INDEX(Dateneingabe_Teilnehm.!$C$5:$C$294,MATCH(ROWS($A$46:$E212),$D$46:$D$295,0)),"")</f>
        <v/>
      </c>
    </row>
    <row r="213" spans="1:10" ht="14.1" hidden="1" customHeight="1" x14ac:dyDescent="0.2">
      <c r="A213" s="237">
        <v>168</v>
      </c>
      <c r="B213" s="224">
        <f>IF(Dateneingabe_Teilnehm.!D172="",0,Dateneingabe_Teilnehm.!D172&amp;" "&amp;Dateneingabe_Teilnehm.!C172&amp;" "&amp;Dateneingabe_Teilnehm.!G172)</f>
        <v>0</v>
      </c>
      <c r="C213" s="230"/>
      <c r="D213" s="233">
        <f t="shared" si="3"/>
        <v>250</v>
      </c>
      <c r="E213" s="230" t="str">
        <f>IFERROR(INDEX(Dateneingabe_Teilnehm.!$D$5:$D$294,MATCH(ROWS($A$46:$E213),$D$46:$D$295,0)),"")</f>
        <v/>
      </c>
      <c r="F213" s="230" t="str">
        <f>IFERROR(INDEX(Dateneingabe_Teilnehm.!$C$5:$C$294,MATCH(ROWS($A$46:$E213),$D$46:$D$295,0)),"")</f>
        <v/>
      </c>
      <c r="G213" s="392"/>
      <c r="H213" s="392"/>
      <c r="I213" s="392"/>
      <c r="J213" s="231" t="str">
        <f>IFERROR(INDEX(Dateneingabe_Teilnehm.!$C$5:$C$294,MATCH(ROWS($A$46:$E213),$D$46:$D$295,0)),"")</f>
        <v/>
      </c>
    </row>
    <row r="214" spans="1:10" ht="14.1" hidden="1" customHeight="1" x14ac:dyDescent="0.2">
      <c r="A214" s="237">
        <v>169</v>
      </c>
      <c r="B214" s="224">
        <f>IF(Dateneingabe_Teilnehm.!D173="",0,Dateneingabe_Teilnehm.!D173&amp;" "&amp;Dateneingabe_Teilnehm.!C173&amp;" "&amp;Dateneingabe_Teilnehm.!G173)</f>
        <v>0</v>
      </c>
      <c r="C214" s="230"/>
      <c r="D214" s="233">
        <f t="shared" si="3"/>
        <v>250</v>
      </c>
      <c r="E214" s="230" t="str">
        <f>IFERROR(INDEX(Dateneingabe_Teilnehm.!$D$5:$D$294,MATCH(ROWS($A$46:$E214),$D$46:$D$295,0)),"")</f>
        <v/>
      </c>
      <c r="F214" s="230" t="str">
        <f>IFERROR(INDEX(Dateneingabe_Teilnehm.!$C$5:$C$294,MATCH(ROWS($A$46:$E214),$D$46:$D$295,0)),"")</f>
        <v/>
      </c>
      <c r="G214" s="392"/>
      <c r="H214" s="392"/>
      <c r="I214" s="392"/>
      <c r="J214" s="231" t="str">
        <f>IFERROR(INDEX(Dateneingabe_Teilnehm.!$C$5:$C$294,MATCH(ROWS($A$46:$E214),$D$46:$D$295,0)),"")</f>
        <v/>
      </c>
    </row>
    <row r="215" spans="1:10" ht="14.1" hidden="1" customHeight="1" x14ac:dyDescent="0.2">
      <c r="A215" s="237">
        <v>170</v>
      </c>
      <c r="B215" s="224">
        <f>IF(Dateneingabe_Teilnehm.!D174="",0,Dateneingabe_Teilnehm.!D174&amp;" "&amp;Dateneingabe_Teilnehm.!C174&amp;" "&amp;Dateneingabe_Teilnehm.!G174)</f>
        <v>0</v>
      </c>
      <c r="C215" s="230"/>
      <c r="D215" s="233">
        <f t="shared" si="3"/>
        <v>250</v>
      </c>
      <c r="E215" s="230" t="str">
        <f>IFERROR(INDEX(Dateneingabe_Teilnehm.!$D$5:$D$294,MATCH(ROWS($A$46:$E215),$D$46:$D$295,0)),"")</f>
        <v/>
      </c>
      <c r="F215" s="230" t="str">
        <f>IFERROR(INDEX(Dateneingabe_Teilnehm.!$C$5:$C$294,MATCH(ROWS($A$46:$E215),$D$46:$D$295,0)),"")</f>
        <v/>
      </c>
      <c r="G215" s="392"/>
      <c r="H215" s="392"/>
      <c r="I215" s="392"/>
      <c r="J215" s="231" t="str">
        <f>IFERROR(INDEX(Dateneingabe_Teilnehm.!$C$5:$C$294,MATCH(ROWS($A$46:$E215),$D$46:$D$295,0)),"")</f>
        <v/>
      </c>
    </row>
    <row r="216" spans="1:10" ht="14.1" hidden="1" customHeight="1" x14ac:dyDescent="0.2">
      <c r="A216" s="237">
        <v>171</v>
      </c>
      <c r="B216" s="224">
        <f>IF(Dateneingabe_Teilnehm.!D175="",0,Dateneingabe_Teilnehm.!D175&amp;" "&amp;Dateneingabe_Teilnehm.!C175&amp;" "&amp;Dateneingabe_Teilnehm.!G175)</f>
        <v>0</v>
      </c>
      <c r="C216" s="230"/>
      <c r="D216" s="233">
        <f t="shared" si="3"/>
        <v>250</v>
      </c>
      <c r="E216" s="230" t="str">
        <f>IFERROR(INDEX(Dateneingabe_Teilnehm.!$D$5:$D$294,MATCH(ROWS($A$46:$E216),$D$46:$D$295,0)),"")</f>
        <v/>
      </c>
      <c r="F216" s="230" t="str">
        <f>IFERROR(INDEX(Dateneingabe_Teilnehm.!$C$5:$C$294,MATCH(ROWS($A$46:$E216),$D$46:$D$295,0)),"")</f>
        <v/>
      </c>
      <c r="G216" s="392"/>
      <c r="H216" s="392"/>
      <c r="I216" s="392"/>
      <c r="J216" s="231" t="str">
        <f>IFERROR(INDEX(Dateneingabe_Teilnehm.!$C$5:$C$294,MATCH(ROWS($A$46:$E216),$D$46:$D$295,0)),"")</f>
        <v/>
      </c>
    </row>
    <row r="217" spans="1:10" ht="14.1" hidden="1" customHeight="1" x14ac:dyDescent="0.2">
      <c r="A217" s="237">
        <v>172</v>
      </c>
      <c r="B217" s="224">
        <f>IF(Dateneingabe_Teilnehm.!D176="",0,Dateneingabe_Teilnehm.!D176&amp;" "&amp;Dateneingabe_Teilnehm.!C176&amp;" "&amp;Dateneingabe_Teilnehm.!G176)</f>
        <v>0</v>
      </c>
      <c r="C217" s="230"/>
      <c r="D217" s="233">
        <f t="shared" si="3"/>
        <v>250</v>
      </c>
      <c r="E217" s="230" t="str">
        <f>IFERROR(INDEX(Dateneingabe_Teilnehm.!$D$5:$D$294,MATCH(ROWS($A$46:$E217),$D$46:$D$295,0)),"")</f>
        <v/>
      </c>
      <c r="F217" s="230" t="str">
        <f>IFERROR(INDEX(Dateneingabe_Teilnehm.!$C$5:$C$294,MATCH(ROWS($A$46:$E217),$D$46:$D$295,0)),"")</f>
        <v/>
      </c>
      <c r="G217" s="392"/>
      <c r="H217" s="392"/>
      <c r="I217" s="392"/>
      <c r="J217" s="231" t="str">
        <f>IFERROR(INDEX(Dateneingabe_Teilnehm.!$C$5:$C$294,MATCH(ROWS($A$46:$E217),$D$46:$D$295,0)),"")</f>
        <v/>
      </c>
    </row>
    <row r="218" spans="1:10" ht="14.1" hidden="1" customHeight="1" x14ac:dyDescent="0.2">
      <c r="A218" s="237">
        <v>173</v>
      </c>
      <c r="B218" s="224">
        <f>IF(Dateneingabe_Teilnehm.!D177="",0,Dateneingabe_Teilnehm.!D177&amp;" "&amp;Dateneingabe_Teilnehm.!C177&amp;" "&amp;Dateneingabe_Teilnehm.!G177)</f>
        <v>0</v>
      </c>
      <c r="C218" s="230"/>
      <c r="D218" s="233">
        <f t="shared" si="3"/>
        <v>250</v>
      </c>
      <c r="E218" s="230" t="str">
        <f>IFERROR(INDEX(Dateneingabe_Teilnehm.!$D$5:$D$294,MATCH(ROWS($A$46:$E218),$D$46:$D$295,0)),"")</f>
        <v/>
      </c>
      <c r="F218" s="230" t="str">
        <f>IFERROR(INDEX(Dateneingabe_Teilnehm.!$C$5:$C$294,MATCH(ROWS($A$46:$E218),$D$46:$D$295,0)),"")</f>
        <v/>
      </c>
      <c r="G218" s="392"/>
      <c r="H218" s="392"/>
      <c r="I218" s="392"/>
      <c r="J218" s="231" t="str">
        <f>IFERROR(INDEX(Dateneingabe_Teilnehm.!$C$5:$C$294,MATCH(ROWS($A$46:$E218),$D$46:$D$295,0)),"")</f>
        <v/>
      </c>
    </row>
    <row r="219" spans="1:10" ht="14.1" hidden="1" customHeight="1" x14ac:dyDescent="0.2">
      <c r="A219" s="237">
        <v>174</v>
      </c>
      <c r="B219" s="224">
        <f>IF(Dateneingabe_Teilnehm.!D178="",0,Dateneingabe_Teilnehm.!D178&amp;" "&amp;Dateneingabe_Teilnehm.!C178&amp;" "&amp;Dateneingabe_Teilnehm.!G178)</f>
        <v>0</v>
      </c>
      <c r="C219" s="230"/>
      <c r="D219" s="233">
        <f t="shared" si="3"/>
        <v>250</v>
      </c>
      <c r="E219" s="230" t="str">
        <f>IFERROR(INDEX(Dateneingabe_Teilnehm.!$D$5:$D$294,MATCH(ROWS($A$46:$E219),$D$46:$D$295,0)),"")</f>
        <v/>
      </c>
      <c r="F219" s="230" t="str">
        <f>IFERROR(INDEX(Dateneingabe_Teilnehm.!$C$5:$C$294,MATCH(ROWS($A$46:$E219),$D$46:$D$295,0)),"")</f>
        <v/>
      </c>
      <c r="G219" s="392"/>
      <c r="H219" s="392"/>
      <c r="I219" s="392"/>
      <c r="J219" s="231" t="str">
        <f>IFERROR(INDEX(Dateneingabe_Teilnehm.!$C$5:$C$294,MATCH(ROWS($A$46:$E219),$D$46:$D$295,0)),"")</f>
        <v/>
      </c>
    </row>
    <row r="220" spans="1:10" ht="14.1" hidden="1" customHeight="1" x14ac:dyDescent="0.2">
      <c r="A220" s="237">
        <v>175</v>
      </c>
      <c r="B220" s="224">
        <f>IF(Dateneingabe_Teilnehm.!D179="",0,Dateneingabe_Teilnehm.!D179&amp;" "&amp;Dateneingabe_Teilnehm.!C179&amp;" "&amp;Dateneingabe_Teilnehm.!G179)</f>
        <v>0</v>
      </c>
      <c r="C220" s="230"/>
      <c r="D220" s="233">
        <f t="shared" si="3"/>
        <v>250</v>
      </c>
      <c r="E220" s="230" t="str">
        <f>IFERROR(INDEX(Dateneingabe_Teilnehm.!$D$5:$D$294,MATCH(ROWS($A$46:$E220),$D$46:$D$295,0)),"")</f>
        <v/>
      </c>
      <c r="F220" s="230" t="str">
        <f>IFERROR(INDEX(Dateneingabe_Teilnehm.!$C$5:$C$294,MATCH(ROWS($A$46:$E220),$D$46:$D$295,0)),"")</f>
        <v/>
      </c>
      <c r="G220" s="392"/>
      <c r="H220" s="392"/>
      <c r="I220" s="392"/>
      <c r="J220" s="231" t="str">
        <f>IFERROR(INDEX(Dateneingabe_Teilnehm.!$C$5:$C$294,MATCH(ROWS($A$46:$E220),$D$46:$D$295,0)),"")</f>
        <v/>
      </c>
    </row>
    <row r="221" spans="1:10" ht="14.1" hidden="1" customHeight="1" x14ac:dyDescent="0.2">
      <c r="A221" s="237">
        <v>176</v>
      </c>
      <c r="B221" s="224">
        <f>IF(Dateneingabe_Teilnehm.!D180="",0,Dateneingabe_Teilnehm.!D180&amp;" "&amp;Dateneingabe_Teilnehm.!C180&amp;" "&amp;Dateneingabe_Teilnehm.!G180)</f>
        <v>0</v>
      </c>
      <c r="C221" s="230"/>
      <c r="D221" s="233">
        <f t="shared" si="3"/>
        <v>250</v>
      </c>
      <c r="E221" s="230" t="str">
        <f>IFERROR(INDEX(Dateneingabe_Teilnehm.!$D$5:$D$294,MATCH(ROWS($A$46:$E221),$D$46:$D$295,0)),"")</f>
        <v/>
      </c>
      <c r="F221" s="230" t="str">
        <f>IFERROR(INDEX(Dateneingabe_Teilnehm.!$C$5:$C$294,MATCH(ROWS($A$46:$E221),$D$46:$D$295,0)),"")</f>
        <v/>
      </c>
      <c r="G221" s="392"/>
      <c r="H221" s="392"/>
      <c r="I221" s="392"/>
      <c r="J221" s="231" t="str">
        <f>IFERROR(INDEX(Dateneingabe_Teilnehm.!$C$5:$C$294,MATCH(ROWS($A$46:$E221),$D$46:$D$295,0)),"")</f>
        <v/>
      </c>
    </row>
    <row r="222" spans="1:10" ht="14.1" hidden="1" customHeight="1" x14ac:dyDescent="0.2">
      <c r="A222" s="237">
        <v>177</v>
      </c>
      <c r="B222" s="224">
        <f>IF(Dateneingabe_Teilnehm.!D181="",0,Dateneingabe_Teilnehm.!D181&amp;" "&amp;Dateneingabe_Teilnehm.!C181&amp;" "&amp;Dateneingabe_Teilnehm.!G181)</f>
        <v>0</v>
      </c>
      <c r="C222" s="230"/>
      <c r="D222" s="233">
        <f t="shared" si="3"/>
        <v>250</v>
      </c>
      <c r="E222" s="230" t="str">
        <f>IFERROR(INDEX(Dateneingabe_Teilnehm.!$D$5:$D$294,MATCH(ROWS($A$46:$E222),$D$46:$D$295,0)),"")</f>
        <v/>
      </c>
      <c r="F222" s="230" t="str">
        <f>IFERROR(INDEX(Dateneingabe_Teilnehm.!$C$5:$C$294,MATCH(ROWS($A$46:$E222),$D$46:$D$295,0)),"")</f>
        <v/>
      </c>
      <c r="G222" s="392"/>
      <c r="H222" s="392"/>
      <c r="I222" s="392"/>
      <c r="J222" s="231" t="str">
        <f>IFERROR(INDEX(Dateneingabe_Teilnehm.!$C$5:$C$294,MATCH(ROWS($A$46:$E222),$D$46:$D$295,0)),"")</f>
        <v/>
      </c>
    </row>
    <row r="223" spans="1:10" ht="14.1" hidden="1" customHeight="1" x14ac:dyDescent="0.2">
      <c r="A223" s="237">
        <v>178</v>
      </c>
      <c r="B223" s="224">
        <f>IF(Dateneingabe_Teilnehm.!D182="",0,Dateneingabe_Teilnehm.!D182&amp;" "&amp;Dateneingabe_Teilnehm.!C182&amp;" "&amp;Dateneingabe_Teilnehm.!G182)</f>
        <v>0</v>
      </c>
      <c r="C223" s="230"/>
      <c r="D223" s="233">
        <f t="shared" si="3"/>
        <v>250</v>
      </c>
      <c r="E223" s="230" t="str">
        <f>IFERROR(INDEX(Dateneingabe_Teilnehm.!$D$5:$D$294,MATCH(ROWS($A$46:$E223),$D$46:$D$295,0)),"")</f>
        <v/>
      </c>
      <c r="F223" s="230" t="str">
        <f>IFERROR(INDEX(Dateneingabe_Teilnehm.!$C$5:$C$294,MATCH(ROWS($A$46:$E223),$D$46:$D$295,0)),"")</f>
        <v/>
      </c>
      <c r="G223" s="392"/>
      <c r="H223" s="392"/>
      <c r="I223" s="392"/>
      <c r="J223" s="231" t="str">
        <f>IFERROR(INDEX(Dateneingabe_Teilnehm.!$C$5:$C$294,MATCH(ROWS($A$46:$E223),$D$46:$D$295,0)),"")</f>
        <v/>
      </c>
    </row>
    <row r="224" spans="1:10" ht="14.1" hidden="1" customHeight="1" x14ac:dyDescent="0.2">
      <c r="A224" s="237">
        <v>179</v>
      </c>
      <c r="B224" s="224">
        <f>IF(Dateneingabe_Teilnehm.!D183="",0,Dateneingabe_Teilnehm.!D183&amp;" "&amp;Dateneingabe_Teilnehm.!C183&amp;" "&amp;Dateneingabe_Teilnehm.!G183)</f>
        <v>0</v>
      </c>
      <c r="C224" s="230"/>
      <c r="D224" s="233">
        <f t="shared" si="3"/>
        <v>250</v>
      </c>
      <c r="E224" s="230" t="str">
        <f>IFERROR(INDEX(Dateneingabe_Teilnehm.!$D$5:$D$294,MATCH(ROWS($A$46:$E224),$D$46:$D$295,0)),"")</f>
        <v/>
      </c>
      <c r="F224" s="230" t="str">
        <f>IFERROR(INDEX(Dateneingabe_Teilnehm.!$C$5:$C$294,MATCH(ROWS($A$46:$E224),$D$46:$D$295,0)),"")</f>
        <v/>
      </c>
      <c r="G224" s="392"/>
      <c r="H224" s="392"/>
      <c r="I224" s="392"/>
      <c r="J224" s="231" t="str">
        <f>IFERROR(INDEX(Dateneingabe_Teilnehm.!$C$5:$C$294,MATCH(ROWS($A$46:$E224),$D$46:$D$295,0)),"")</f>
        <v/>
      </c>
    </row>
    <row r="225" spans="1:10" ht="14.1" hidden="1" customHeight="1" x14ac:dyDescent="0.2">
      <c r="A225" s="237">
        <v>180</v>
      </c>
      <c r="B225" s="224">
        <f>IF(Dateneingabe_Teilnehm.!D184="",0,Dateneingabe_Teilnehm.!D184&amp;" "&amp;Dateneingabe_Teilnehm.!C184&amp;" "&amp;Dateneingabe_Teilnehm.!G184)</f>
        <v>0</v>
      </c>
      <c r="C225" s="230"/>
      <c r="D225" s="233">
        <f t="shared" si="3"/>
        <v>250</v>
      </c>
      <c r="E225" s="230" t="str">
        <f>IFERROR(INDEX(Dateneingabe_Teilnehm.!$D$5:$D$294,MATCH(ROWS($A$46:$E225),$D$46:$D$295,0)),"")</f>
        <v/>
      </c>
      <c r="F225" s="230" t="str">
        <f>IFERROR(INDEX(Dateneingabe_Teilnehm.!$C$5:$C$294,MATCH(ROWS($A$46:$E225),$D$46:$D$295,0)),"")</f>
        <v/>
      </c>
      <c r="G225" s="392"/>
      <c r="H225" s="392"/>
      <c r="I225" s="392"/>
      <c r="J225" s="231" t="str">
        <f>IFERROR(INDEX(Dateneingabe_Teilnehm.!$C$5:$C$294,MATCH(ROWS($A$46:$E225),$D$46:$D$295,0)),"")</f>
        <v/>
      </c>
    </row>
    <row r="226" spans="1:10" ht="14.1" hidden="1" customHeight="1" x14ac:dyDescent="0.2">
      <c r="A226" s="237">
        <v>181</v>
      </c>
      <c r="B226" s="224">
        <f>IF(Dateneingabe_Teilnehm.!D185="",0,Dateneingabe_Teilnehm.!D185&amp;" "&amp;Dateneingabe_Teilnehm.!C185&amp;" "&amp;Dateneingabe_Teilnehm.!G185)</f>
        <v>0</v>
      </c>
      <c r="C226" s="230"/>
      <c r="D226" s="233">
        <f t="shared" si="3"/>
        <v>250</v>
      </c>
      <c r="E226" s="230" t="str">
        <f>IFERROR(INDEX(Dateneingabe_Teilnehm.!$D$5:$D$294,MATCH(ROWS($A$46:$E226),$D$46:$D$295,0)),"")</f>
        <v/>
      </c>
      <c r="F226" s="230" t="str">
        <f>IFERROR(INDEX(Dateneingabe_Teilnehm.!$C$5:$C$294,MATCH(ROWS($A$46:$E226),$D$46:$D$295,0)),"")</f>
        <v/>
      </c>
      <c r="G226" s="392"/>
      <c r="H226" s="392"/>
      <c r="I226" s="392"/>
      <c r="J226" s="231" t="str">
        <f>IFERROR(INDEX(Dateneingabe_Teilnehm.!$C$5:$C$294,MATCH(ROWS($A$46:$E226),$D$46:$D$295,0)),"")</f>
        <v/>
      </c>
    </row>
    <row r="227" spans="1:10" ht="14.1" hidden="1" customHeight="1" x14ac:dyDescent="0.2">
      <c r="A227" s="237">
        <v>182</v>
      </c>
      <c r="B227" s="224">
        <f>IF(Dateneingabe_Teilnehm.!D186="",0,Dateneingabe_Teilnehm.!D186&amp;" "&amp;Dateneingabe_Teilnehm.!C186&amp;" "&amp;Dateneingabe_Teilnehm.!G186)</f>
        <v>0</v>
      </c>
      <c r="C227" s="230"/>
      <c r="D227" s="233">
        <f t="shared" si="3"/>
        <v>250</v>
      </c>
      <c r="E227" s="230" t="str">
        <f>IFERROR(INDEX(Dateneingabe_Teilnehm.!$D$5:$D$294,MATCH(ROWS($A$46:$E227),$D$46:$D$295,0)),"")</f>
        <v/>
      </c>
      <c r="F227" s="230" t="str">
        <f>IFERROR(INDEX(Dateneingabe_Teilnehm.!$C$5:$C$294,MATCH(ROWS($A$46:$E227),$D$46:$D$295,0)),"")</f>
        <v/>
      </c>
      <c r="G227" s="392"/>
      <c r="H227" s="392"/>
      <c r="I227" s="392"/>
      <c r="J227" s="231" t="str">
        <f>IFERROR(INDEX(Dateneingabe_Teilnehm.!$C$5:$C$294,MATCH(ROWS($A$46:$E227),$D$46:$D$295,0)),"")</f>
        <v/>
      </c>
    </row>
    <row r="228" spans="1:10" ht="14.1" hidden="1" customHeight="1" x14ac:dyDescent="0.2">
      <c r="A228" s="237">
        <v>183</v>
      </c>
      <c r="B228" s="224">
        <f>IF(Dateneingabe_Teilnehm.!D187="",0,Dateneingabe_Teilnehm.!D187&amp;" "&amp;Dateneingabe_Teilnehm.!C187&amp;" "&amp;Dateneingabe_Teilnehm.!G187)</f>
        <v>0</v>
      </c>
      <c r="C228" s="230"/>
      <c r="D228" s="233">
        <f t="shared" si="3"/>
        <v>250</v>
      </c>
      <c r="E228" s="230" t="str">
        <f>IFERROR(INDEX(Dateneingabe_Teilnehm.!$D$5:$D$294,MATCH(ROWS($A$46:$E228),$D$46:$D$295,0)),"")</f>
        <v/>
      </c>
      <c r="F228" s="230" t="str">
        <f>IFERROR(INDEX(Dateneingabe_Teilnehm.!$C$5:$C$294,MATCH(ROWS($A$46:$E228),$D$46:$D$295,0)),"")</f>
        <v/>
      </c>
      <c r="G228" s="392"/>
      <c r="H228" s="392"/>
      <c r="I228" s="392"/>
      <c r="J228" s="231" t="str">
        <f>IFERROR(INDEX(Dateneingabe_Teilnehm.!$C$5:$C$294,MATCH(ROWS($A$46:$E228),$D$46:$D$295,0)),"")</f>
        <v/>
      </c>
    </row>
    <row r="229" spans="1:10" ht="14.1" hidden="1" customHeight="1" x14ac:dyDescent="0.2">
      <c r="A229" s="237">
        <v>184</v>
      </c>
      <c r="B229" s="224">
        <f>IF(Dateneingabe_Teilnehm.!D188="",0,Dateneingabe_Teilnehm.!D188&amp;" "&amp;Dateneingabe_Teilnehm.!C188&amp;" "&amp;Dateneingabe_Teilnehm.!G188)</f>
        <v>0</v>
      </c>
      <c r="C229" s="230"/>
      <c r="D229" s="233">
        <f t="shared" si="3"/>
        <v>250</v>
      </c>
      <c r="E229" s="230" t="str">
        <f>IFERROR(INDEX(Dateneingabe_Teilnehm.!$D$5:$D$294,MATCH(ROWS($A$46:$E229),$D$46:$D$295,0)),"")</f>
        <v/>
      </c>
      <c r="F229" s="230" t="str">
        <f>IFERROR(INDEX(Dateneingabe_Teilnehm.!$C$5:$C$294,MATCH(ROWS($A$46:$E229),$D$46:$D$295,0)),"")</f>
        <v/>
      </c>
      <c r="G229" s="392"/>
      <c r="H229" s="392"/>
      <c r="I229" s="392"/>
      <c r="J229" s="231" t="str">
        <f>IFERROR(INDEX(Dateneingabe_Teilnehm.!$C$5:$C$294,MATCH(ROWS($A$46:$E229),$D$46:$D$295,0)),"")</f>
        <v/>
      </c>
    </row>
    <row r="230" spans="1:10" ht="14.1" hidden="1" customHeight="1" x14ac:dyDescent="0.2">
      <c r="A230" s="237">
        <v>185</v>
      </c>
      <c r="B230" s="224">
        <f>IF(Dateneingabe_Teilnehm.!D189="",0,Dateneingabe_Teilnehm.!D189&amp;" "&amp;Dateneingabe_Teilnehm.!C189&amp;" "&amp;Dateneingabe_Teilnehm.!G189)</f>
        <v>0</v>
      </c>
      <c r="C230" s="230"/>
      <c r="D230" s="233">
        <f t="shared" si="3"/>
        <v>250</v>
      </c>
      <c r="E230" s="230" t="str">
        <f>IFERROR(INDEX(Dateneingabe_Teilnehm.!$D$5:$D$294,MATCH(ROWS($A$46:$E230),$D$46:$D$295,0)),"")</f>
        <v/>
      </c>
      <c r="F230" s="230" t="str">
        <f>IFERROR(INDEX(Dateneingabe_Teilnehm.!$C$5:$C$294,MATCH(ROWS($A$46:$E230),$D$46:$D$295,0)),"")</f>
        <v/>
      </c>
      <c r="G230" s="392"/>
      <c r="H230" s="392"/>
      <c r="I230" s="392"/>
      <c r="J230" s="231" t="str">
        <f>IFERROR(INDEX(Dateneingabe_Teilnehm.!$C$5:$C$294,MATCH(ROWS($A$46:$E230),$D$46:$D$295,0)),"")</f>
        <v/>
      </c>
    </row>
    <row r="231" spans="1:10" ht="14.1" hidden="1" customHeight="1" x14ac:dyDescent="0.2">
      <c r="A231" s="237">
        <v>186</v>
      </c>
      <c r="B231" s="224">
        <f>IF(Dateneingabe_Teilnehm.!D190="",0,Dateneingabe_Teilnehm.!D190&amp;" "&amp;Dateneingabe_Teilnehm.!C190&amp;" "&amp;Dateneingabe_Teilnehm.!G190)</f>
        <v>0</v>
      </c>
      <c r="C231" s="230"/>
      <c r="D231" s="233">
        <f t="shared" si="3"/>
        <v>250</v>
      </c>
      <c r="E231" s="230" t="str">
        <f>IFERROR(INDEX(Dateneingabe_Teilnehm.!$D$5:$D$294,MATCH(ROWS($A$46:$E231),$D$46:$D$295,0)),"")</f>
        <v/>
      </c>
      <c r="F231" s="230" t="str">
        <f>IFERROR(INDEX(Dateneingabe_Teilnehm.!$C$5:$C$294,MATCH(ROWS($A$46:$E231),$D$46:$D$295,0)),"")</f>
        <v/>
      </c>
      <c r="G231" s="392"/>
      <c r="H231" s="392"/>
      <c r="I231" s="392"/>
      <c r="J231" s="231" t="str">
        <f>IFERROR(INDEX(Dateneingabe_Teilnehm.!$C$5:$C$294,MATCH(ROWS($A$46:$E231),$D$46:$D$295,0)),"")</f>
        <v/>
      </c>
    </row>
    <row r="232" spans="1:10" ht="14.1" hidden="1" customHeight="1" x14ac:dyDescent="0.2">
      <c r="A232" s="237">
        <v>187</v>
      </c>
      <c r="B232" s="224">
        <f>IF(Dateneingabe_Teilnehm.!D191="",0,Dateneingabe_Teilnehm.!D191&amp;" "&amp;Dateneingabe_Teilnehm.!C191&amp;" "&amp;Dateneingabe_Teilnehm.!G191)</f>
        <v>0</v>
      </c>
      <c r="C232" s="230"/>
      <c r="D232" s="233">
        <f t="shared" si="3"/>
        <v>250</v>
      </c>
      <c r="E232" s="230" t="str">
        <f>IFERROR(INDEX(Dateneingabe_Teilnehm.!$D$5:$D$294,MATCH(ROWS($A$46:$E232),$D$46:$D$295,0)),"")</f>
        <v/>
      </c>
      <c r="F232" s="230" t="str">
        <f>IFERROR(INDEX(Dateneingabe_Teilnehm.!$C$5:$C$294,MATCH(ROWS($A$46:$E232),$D$46:$D$295,0)),"")</f>
        <v/>
      </c>
      <c r="G232" s="392"/>
      <c r="H232" s="392"/>
      <c r="I232" s="392"/>
      <c r="J232" s="231" t="str">
        <f>IFERROR(INDEX(Dateneingabe_Teilnehm.!$C$5:$C$294,MATCH(ROWS($A$46:$E232),$D$46:$D$295,0)),"")</f>
        <v/>
      </c>
    </row>
    <row r="233" spans="1:10" ht="14.1" hidden="1" customHeight="1" x14ac:dyDescent="0.2">
      <c r="A233" s="237">
        <v>188</v>
      </c>
      <c r="B233" s="224">
        <f>IF(Dateneingabe_Teilnehm.!D192="",0,Dateneingabe_Teilnehm.!D192&amp;" "&amp;Dateneingabe_Teilnehm.!C192&amp;" "&amp;Dateneingabe_Teilnehm.!G192)</f>
        <v>0</v>
      </c>
      <c r="C233" s="230"/>
      <c r="D233" s="233">
        <f t="shared" si="3"/>
        <v>250</v>
      </c>
      <c r="E233" s="230" t="str">
        <f>IFERROR(INDEX(Dateneingabe_Teilnehm.!$D$5:$D$294,MATCH(ROWS($A$46:$E233),$D$46:$D$295,0)),"")</f>
        <v/>
      </c>
      <c r="F233" s="230" t="str">
        <f>IFERROR(INDEX(Dateneingabe_Teilnehm.!$C$5:$C$294,MATCH(ROWS($A$46:$E233),$D$46:$D$295,0)),"")</f>
        <v/>
      </c>
      <c r="G233" s="392"/>
      <c r="H233" s="392"/>
      <c r="I233" s="392"/>
      <c r="J233" s="231" t="str">
        <f>IFERROR(INDEX(Dateneingabe_Teilnehm.!$C$5:$C$294,MATCH(ROWS($A$46:$E233),$D$46:$D$295,0)),"")</f>
        <v/>
      </c>
    </row>
    <row r="234" spans="1:10" ht="14.1" hidden="1" customHeight="1" x14ac:dyDescent="0.2">
      <c r="A234" s="237">
        <v>189</v>
      </c>
      <c r="B234" s="224">
        <f>IF(Dateneingabe_Teilnehm.!D193="",0,Dateneingabe_Teilnehm.!D193&amp;" "&amp;Dateneingabe_Teilnehm.!C193&amp;" "&amp;Dateneingabe_Teilnehm.!G193)</f>
        <v>0</v>
      </c>
      <c r="C234" s="230"/>
      <c r="D234" s="233">
        <f t="shared" si="3"/>
        <v>250</v>
      </c>
      <c r="E234" s="230" t="str">
        <f>IFERROR(INDEX(Dateneingabe_Teilnehm.!$D$5:$D$294,MATCH(ROWS($A$46:$E234),$D$46:$D$295,0)),"")</f>
        <v/>
      </c>
      <c r="F234" s="230" t="str">
        <f>IFERROR(INDEX(Dateneingabe_Teilnehm.!$C$5:$C$294,MATCH(ROWS($A$46:$E234),$D$46:$D$295,0)),"")</f>
        <v/>
      </c>
      <c r="G234" s="392"/>
      <c r="H234" s="392"/>
      <c r="I234" s="392"/>
      <c r="J234" s="231" t="str">
        <f>IFERROR(INDEX(Dateneingabe_Teilnehm.!$C$5:$C$294,MATCH(ROWS($A$46:$E234),$D$46:$D$295,0)),"")</f>
        <v/>
      </c>
    </row>
    <row r="235" spans="1:10" ht="14.1" hidden="1" customHeight="1" x14ac:dyDescent="0.2">
      <c r="A235" s="237">
        <v>190</v>
      </c>
      <c r="B235" s="224">
        <f>IF(Dateneingabe_Teilnehm.!D194="",0,Dateneingabe_Teilnehm.!D194&amp;" "&amp;Dateneingabe_Teilnehm.!C194&amp;" "&amp;Dateneingabe_Teilnehm.!G194)</f>
        <v>0</v>
      </c>
      <c r="C235" s="230"/>
      <c r="D235" s="233">
        <f t="shared" si="3"/>
        <v>250</v>
      </c>
      <c r="E235" s="230" t="str">
        <f>IFERROR(INDEX(Dateneingabe_Teilnehm.!$D$5:$D$294,MATCH(ROWS($A$46:$E235),$D$46:$D$295,0)),"")</f>
        <v/>
      </c>
      <c r="F235" s="230" t="str">
        <f>IFERROR(INDEX(Dateneingabe_Teilnehm.!$C$5:$C$294,MATCH(ROWS($A$46:$E235),$D$46:$D$295,0)),"")</f>
        <v/>
      </c>
      <c r="G235" s="392"/>
      <c r="H235" s="392"/>
      <c r="I235" s="392"/>
      <c r="J235" s="231" t="str">
        <f>IFERROR(INDEX(Dateneingabe_Teilnehm.!$C$5:$C$294,MATCH(ROWS($A$46:$E235),$D$46:$D$295,0)),"")</f>
        <v/>
      </c>
    </row>
    <row r="236" spans="1:10" ht="14.1" hidden="1" customHeight="1" x14ac:dyDescent="0.2">
      <c r="A236" s="237">
        <v>191</v>
      </c>
      <c r="B236" s="224">
        <f>IF(Dateneingabe_Teilnehm.!D195="",0,Dateneingabe_Teilnehm.!D195&amp;" "&amp;Dateneingabe_Teilnehm.!C195&amp;" "&amp;Dateneingabe_Teilnehm.!G195)</f>
        <v>0</v>
      </c>
      <c r="C236" s="230"/>
      <c r="D236" s="233">
        <f t="shared" si="3"/>
        <v>250</v>
      </c>
      <c r="E236" s="230" t="str">
        <f>IFERROR(INDEX(Dateneingabe_Teilnehm.!$D$5:$D$294,MATCH(ROWS($A$46:$E236),$D$46:$D$295,0)),"")</f>
        <v/>
      </c>
      <c r="F236" s="230" t="str">
        <f>IFERROR(INDEX(Dateneingabe_Teilnehm.!$C$5:$C$294,MATCH(ROWS($A$46:$E236),$D$46:$D$295,0)),"")</f>
        <v/>
      </c>
      <c r="G236" s="392"/>
      <c r="H236" s="392"/>
      <c r="I236" s="392"/>
      <c r="J236" s="231" t="str">
        <f>IFERROR(INDEX(Dateneingabe_Teilnehm.!$C$5:$C$294,MATCH(ROWS($A$46:$E236),$D$46:$D$295,0)),"")</f>
        <v/>
      </c>
    </row>
    <row r="237" spans="1:10" ht="14.1" hidden="1" customHeight="1" x14ac:dyDescent="0.2">
      <c r="A237" s="237">
        <v>192</v>
      </c>
      <c r="B237" s="224">
        <f>IF(Dateneingabe_Teilnehm.!D196="",0,Dateneingabe_Teilnehm.!D196&amp;" "&amp;Dateneingabe_Teilnehm.!C196&amp;" "&amp;Dateneingabe_Teilnehm.!G196)</f>
        <v>0</v>
      </c>
      <c r="C237" s="230"/>
      <c r="D237" s="233">
        <f t="shared" si="3"/>
        <v>250</v>
      </c>
      <c r="E237" s="230" t="str">
        <f>IFERROR(INDEX(Dateneingabe_Teilnehm.!$D$5:$D$294,MATCH(ROWS($A$46:$E237),$D$46:$D$295,0)),"")</f>
        <v/>
      </c>
      <c r="F237" s="230" t="str">
        <f>IFERROR(INDEX(Dateneingabe_Teilnehm.!$C$5:$C$294,MATCH(ROWS($A$46:$E237),$D$46:$D$295,0)),"")</f>
        <v/>
      </c>
      <c r="G237" s="392"/>
      <c r="H237" s="392"/>
      <c r="I237" s="392"/>
      <c r="J237" s="231" t="str">
        <f>IFERROR(INDEX(Dateneingabe_Teilnehm.!$C$5:$C$294,MATCH(ROWS($A$46:$E237),$D$46:$D$295,0)),"")</f>
        <v/>
      </c>
    </row>
    <row r="238" spans="1:10" ht="14.1" hidden="1" customHeight="1" x14ac:dyDescent="0.2">
      <c r="A238" s="237">
        <v>193</v>
      </c>
      <c r="B238" s="224">
        <f>IF(Dateneingabe_Teilnehm.!D197="",0,Dateneingabe_Teilnehm.!D197&amp;" "&amp;Dateneingabe_Teilnehm.!C197&amp;" "&amp;Dateneingabe_Teilnehm.!G197)</f>
        <v>0</v>
      </c>
      <c r="C238" s="230"/>
      <c r="D238" s="233">
        <f t="shared" si="3"/>
        <v>250</v>
      </c>
      <c r="E238" s="230" t="str">
        <f>IFERROR(INDEX(Dateneingabe_Teilnehm.!$D$5:$D$294,MATCH(ROWS($A$46:$E238),$D$46:$D$295,0)),"")</f>
        <v/>
      </c>
      <c r="F238" s="230" t="str">
        <f>IFERROR(INDEX(Dateneingabe_Teilnehm.!$C$5:$C$294,MATCH(ROWS($A$46:$E238),$D$46:$D$295,0)),"")</f>
        <v/>
      </c>
      <c r="G238" s="392"/>
      <c r="H238" s="392"/>
      <c r="I238" s="392"/>
      <c r="J238" s="231" t="str">
        <f>IFERROR(INDEX(Dateneingabe_Teilnehm.!$C$5:$C$294,MATCH(ROWS($A$46:$E238),$D$46:$D$295,0)),"")</f>
        <v/>
      </c>
    </row>
    <row r="239" spans="1:10" ht="14.1" hidden="1" customHeight="1" x14ac:dyDescent="0.2">
      <c r="A239" s="237">
        <v>194</v>
      </c>
      <c r="B239" s="224">
        <f>IF(Dateneingabe_Teilnehm.!D198="",0,Dateneingabe_Teilnehm.!D198&amp;" "&amp;Dateneingabe_Teilnehm.!C198&amp;" "&amp;Dateneingabe_Teilnehm.!G198)</f>
        <v>0</v>
      </c>
      <c r="C239" s="230"/>
      <c r="D239" s="233">
        <f t="shared" ref="D239:D295" si="4">COUNTIF($B$46:$B$295,"&lt;="&amp;$B$46:$B$295)</f>
        <v>250</v>
      </c>
      <c r="E239" s="230" t="str">
        <f>IFERROR(INDEX(Dateneingabe_Teilnehm.!$D$5:$D$294,MATCH(ROWS($A$46:$E239),$D$46:$D$295,0)),"")</f>
        <v/>
      </c>
      <c r="F239" s="230" t="str">
        <f>IFERROR(INDEX(Dateneingabe_Teilnehm.!$C$5:$C$294,MATCH(ROWS($A$46:$E239),$D$46:$D$295,0)),"")</f>
        <v/>
      </c>
      <c r="G239" s="392"/>
      <c r="H239" s="392"/>
      <c r="I239" s="392"/>
      <c r="J239" s="231" t="str">
        <f>IFERROR(INDEX(Dateneingabe_Teilnehm.!$C$5:$C$294,MATCH(ROWS($A$46:$E239),$D$46:$D$295,0)),"")</f>
        <v/>
      </c>
    </row>
    <row r="240" spans="1:10" ht="14.1" hidden="1" customHeight="1" x14ac:dyDescent="0.2">
      <c r="A240" s="237">
        <v>195</v>
      </c>
      <c r="B240" s="224">
        <f>IF(Dateneingabe_Teilnehm.!D199="",0,Dateneingabe_Teilnehm.!D199&amp;" "&amp;Dateneingabe_Teilnehm.!C199&amp;" "&amp;Dateneingabe_Teilnehm.!G199)</f>
        <v>0</v>
      </c>
      <c r="C240" s="230"/>
      <c r="D240" s="233">
        <f t="shared" si="4"/>
        <v>250</v>
      </c>
      <c r="E240" s="230" t="str">
        <f>IFERROR(INDEX(Dateneingabe_Teilnehm.!$D$5:$D$294,MATCH(ROWS($A$46:$E240),$D$46:$D$295,0)),"")</f>
        <v/>
      </c>
      <c r="F240" s="230" t="str">
        <f>IFERROR(INDEX(Dateneingabe_Teilnehm.!$C$5:$C$294,MATCH(ROWS($A$46:$E240),$D$46:$D$295,0)),"")</f>
        <v/>
      </c>
      <c r="G240" s="392"/>
      <c r="H240" s="392"/>
      <c r="I240" s="392"/>
      <c r="J240" s="231" t="str">
        <f>IFERROR(INDEX(Dateneingabe_Teilnehm.!$C$5:$C$294,MATCH(ROWS($A$46:$E240),$D$46:$D$295,0)),"")</f>
        <v/>
      </c>
    </row>
    <row r="241" spans="1:10" ht="14.1" hidden="1" customHeight="1" x14ac:dyDescent="0.2">
      <c r="A241" s="237">
        <v>196</v>
      </c>
      <c r="B241" s="224">
        <f>IF(Dateneingabe_Teilnehm.!D200="",0,Dateneingabe_Teilnehm.!D200&amp;" "&amp;Dateneingabe_Teilnehm.!C200&amp;" "&amp;Dateneingabe_Teilnehm.!G200)</f>
        <v>0</v>
      </c>
      <c r="C241" s="230"/>
      <c r="D241" s="233">
        <f t="shared" si="4"/>
        <v>250</v>
      </c>
      <c r="E241" s="230" t="str">
        <f>IFERROR(INDEX(Dateneingabe_Teilnehm.!$D$5:$D$294,MATCH(ROWS($A$46:$E241),$D$46:$D$295,0)),"")</f>
        <v/>
      </c>
      <c r="F241" s="230" t="str">
        <f>IFERROR(INDEX(Dateneingabe_Teilnehm.!$C$5:$C$294,MATCH(ROWS($A$46:$E241),$D$46:$D$295,0)),"")</f>
        <v/>
      </c>
      <c r="G241" s="392"/>
      <c r="H241" s="392"/>
      <c r="I241" s="392"/>
      <c r="J241" s="231" t="str">
        <f>IFERROR(INDEX(Dateneingabe_Teilnehm.!$C$5:$C$294,MATCH(ROWS($A$46:$E241),$D$46:$D$295,0)),"")</f>
        <v/>
      </c>
    </row>
    <row r="242" spans="1:10" ht="14.1" hidden="1" customHeight="1" x14ac:dyDescent="0.2">
      <c r="A242" s="237">
        <v>197</v>
      </c>
      <c r="B242" s="224">
        <f>IF(Dateneingabe_Teilnehm.!D201="",0,Dateneingabe_Teilnehm.!D201&amp;" "&amp;Dateneingabe_Teilnehm.!C201&amp;" "&amp;Dateneingabe_Teilnehm.!G201)</f>
        <v>0</v>
      </c>
      <c r="C242" s="230"/>
      <c r="D242" s="233">
        <f t="shared" si="4"/>
        <v>250</v>
      </c>
      <c r="E242" s="230" t="str">
        <f>IFERROR(INDEX(Dateneingabe_Teilnehm.!$D$5:$D$294,MATCH(ROWS($A$46:$E242),$D$46:$D$295,0)),"")</f>
        <v/>
      </c>
      <c r="F242" s="230" t="str">
        <f>IFERROR(INDEX(Dateneingabe_Teilnehm.!$C$5:$C$294,MATCH(ROWS($A$46:$E242),$D$46:$D$295,0)),"")</f>
        <v/>
      </c>
      <c r="G242" s="392"/>
      <c r="H242" s="392"/>
      <c r="I242" s="392"/>
      <c r="J242" s="231" t="str">
        <f>IFERROR(INDEX(Dateneingabe_Teilnehm.!$C$5:$C$294,MATCH(ROWS($A$46:$E242),$D$46:$D$295,0)),"")</f>
        <v/>
      </c>
    </row>
    <row r="243" spans="1:10" ht="14.1" hidden="1" customHeight="1" x14ac:dyDescent="0.2">
      <c r="A243" s="237">
        <v>198</v>
      </c>
      <c r="B243" s="224">
        <f>IF(Dateneingabe_Teilnehm.!D202="",0,Dateneingabe_Teilnehm.!D202&amp;" "&amp;Dateneingabe_Teilnehm.!C202&amp;" "&amp;Dateneingabe_Teilnehm.!G202)</f>
        <v>0</v>
      </c>
      <c r="C243" s="230"/>
      <c r="D243" s="233">
        <f t="shared" si="4"/>
        <v>250</v>
      </c>
      <c r="E243" s="230" t="str">
        <f>IFERROR(INDEX(Dateneingabe_Teilnehm.!$D$5:$D$294,MATCH(ROWS($A$46:$E243),$D$46:$D$295,0)),"")</f>
        <v/>
      </c>
      <c r="F243" s="230" t="str">
        <f>IFERROR(INDEX(Dateneingabe_Teilnehm.!$C$5:$C$294,MATCH(ROWS($A$46:$E243),$D$46:$D$295,0)),"")</f>
        <v/>
      </c>
      <c r="G243" s="392"/>
      <c r="H243" s="392"/>
      <c r="I243" s="392"/>
      <c r="J243" s="231" t="str">
        <f>IFERROR(INDEX(Dateneingabe_Teilnehm.!$C$5:$C$294,MATCH(ROWS($A$46:$E243),$D$46:$D$295,0)),"")</f>
        <v/>
      </c>
    </row>
    <row r="244" spans="1:10" ht="14.1" hidden="1" customHeight="1" x14ac:dyDescent="0.2">
      <c r="A244" s="237">
        <v>199</v>
      </c>
      <c r="B244" s="224">
        <f>IF(Dateneingabe_Teilnehm.!D203="",0,Dateneingabe_Teilnehm.!D203&amp;" "&amp;Dateneingabe_Teilnehm.!C203&amp;" "&amp;Dateneingabe_Teilnehm.!G203)</f>
        <v>0</v>
      </c>
      <c r="C244" s="230"/>
      <c r="D244" s="233">
        <f t="shared" si="4"/>
        <v>250</v>
      </c>
      <c r="E244" s="230" t="str">
        <f>IFERROR(INDEX(Dateneingabe_Teilnehm.!$D$5:$D$294,MATCH(ROWS($A$46:$E244),$D$46:$D$295,0)),"")</f>
        <v/>
      </c>
      <c r="F244" s="230" t="str">
        <f>IFERROR(INDEX(Dateneingabe_Teilnehm.!$C$5:$C$294,MATCH(ROWS($A$46:$E244),$D$46:$D$295,0)),"")</f>
        <v/>
      </c>
      <c r="G244" s="392"/>
      <c r="H244" s="392"/>
      <c r="I244" s="392"/>
      <c r="J244" s="231" t="str">
        <f>IFERROR(INDEX(Dateneingabe_Teilnehm.!$C$5:$C$294,MATCH(ROWS($A$46:$E244),$D$46:$D$295,0)),"")</f>
        <v/>
      </c>
    </row>
    <row r="245" spans="1:10" ht="14.1" hidden="1" customHeight="1" x14ac:dyDescent="0.2">
      <c r="A245" s="237">
        <v>200</v>
      </c>
      <c r="B245" s="224">
        <f>IF(Dateneingabe_Teilnehm.!D204="",0,Dateneingabe_Teilnehm.!D204&amp;" "&amp;Dateneingabe_Teilnehm.!C204&amp;" "&amp;Dateneingabe_Teilnehm.!G204)</f>
        <v>0</v>
      </c>
      <c r="C245" s="230"/>
      <c r="D245" s="233">
        <f t="shared" si="4"/>
        <v>250</v>
      </c>
      <c r="E245" s="230" t="str">
        <f>IFERROR(INDEX(Dateneingabe_Teilnehm.!$D$5:$D$294,MATCH(ROWS($A$46:$E245),$D$46:$D$295,0)),"")</f>
        <v/>
      </c>
      <c r="F245" s="230" t="str">
        <f>IFERROR(INDEX(Dateneingabe_Teilnehm.!$C$5:$C$294,MATCH(ROWS($A$46:$E245),$D$46:$D$295,0)),"")</f>
        <v/>
      </c>
      <c r="G245" s="392"/>
      <c r="H245" s="392"/>
      <c r="I245" s="392"/>
      <c r="J245" s="231" t="str">
        <f>IFERROR(INDEX(Dateneingabe_Teilnehm.!$C$5:$C$294,MATCH(ROWS($A$46:$E245),$D$46:$D$295,0)),"")</f>
        <v/>
      </c>
    </row>
    <row r="246" spans="1:10" ht="14.1" hidden="1" customHeight="1" x14ac:dyDescent="0.2">
      <c r="A246" s="237">
        <v>201</v>
      </c>
      <c r="B246" s="224">
        <f>IF(Dateneingabe_Teilnehm.!D205="",0,Dateneingabe_Teilnehm.!D205&amp;" "&amp;Dateneingabe_Teilnehm.!C205&amp;" "&amp;Dateneingabe_Teilnehm.!G205)</f>
        <v>0</v>
      </c>
      <c r="C246" s="230"/>
      <c r="D246" s="233">
        <f t="shared" si="4"/>
        <v>250</v>
      </c>
      <c r="E246" s="230" t="str">
        <f>IFERROR(INDEX(Dateneingabe_Teilnehm.!$D$5:$D$294,MATCH(ROWS($A$46:$E246),$D$46:$D$295,0)),"")</f>
        <v/>
      </c>
      <c r="F246" s="230" t="str">
        <f>IFERROR(INDEX(Dateneingabe_Teilnehm.!$C$5:$C$294,MATCH(ROWS($A$46:$E246),$D$46:$D$295,0)),"")</f>
        <v/>
      </c>
      <c r="G246" s="392"/>
      <c r="H246" s="392"/>
      <c r="I246" s="392"/>
      <c r="J246" s="231" t="str">
        <f>IFERROR(INDEX(Dateneingabe_Teilnehm.!$C$5:$C$294,MATCH(ROWS($A$46:$E246),$D$46:$D$295,0)),"")</f>
        <v/>
      </c>
    </row>
    <row r="247" spans="1:10" ht="14.1" hidden="1" customHeight="1" x14ac:dyDescent="0.2">
      <c r="A247" s="237">
        <v>202</v>
      </c>
      <c r="B247" s="224">
        <f>IF(Dateneingabe_Teilnehm.!D206="",0,Dateneingabe_Teilnehm.!D206&amp;" "&amp;Dateneingabe_Teilnehm.!C206&amp;" "&amp;Dateneingabe_Teilnehm.!G206)</f>
        <v>0</v>
      </c>
      <c r="C247" s="230"/>
      <c r="D247" s="233">
        <f t="shared" si="4"/>
        <v>250</v>
      </c>
      <c r="E247" s="230" t="str">
        <f>IFERROR(INDEX(Dateneingabe_Teilnehm.!$D$5:$D$294,MATCH(ROWS($A$46:$E247),$D$46:$D$295,0)),"")</f>
        <v/>
      </c>
      <c r="F247" s="230" t="str">
        <f>IFERROR(INDEX(Dateneingabe_Teilnehm.!$C$5:$C$294,MATCH(ROWS($A$46:$E247),$D$46:$D$295,0)),"")</f>
        <v/>
      </c>
      <c r="G247" s="392"/>
      <c r="H247" s="392"/>
      <c r="I247" s="392"/>
      <c r="J247" s="231" t="str">
        <f>IFERROR(INDEX(Dateneingabe_Teilnehm.!$C$5:$C$294,MATCH(ROWS($A$46:$E247),$D$46:$D$295,0)),"")</f>
        <v/>
      </c>
    </row>
    <row r="248" spans="1:10" ht="14.1" hidden="1" customHeight="1" x14ac:dyDescent="0.2">
      <c r="A248" s="237">
        <v>203</v>
      </c>
      <c r="B248" s="224">
        <f>IF(Dateneingabe_Teilnehm.!D207="",0,Dateneingabe_Teilnehm.!D207&amp;" "&amp;Dateneingabe_Teilnehm.!C207&amp;" "&amp;Dateneingabe_Teilnehm.!G207)</f>
        <v>0</v>
      </c>
      <c r="C248" s="230"/>
      <c r="D248" s="233">
        <f t="shared" si="4"/>
        <v>250</v>
      </c>
      <c r="E248" s="230" t="str">
        <f>IFERROR(INDEX(Dateneingabe_Teilnehm.!$D$5:$D$294,MATCH(ROWS($A$46:$E248),$D$46:$D$295,0)),"")</f>
        <v/>
      </c>
      <c r="F248" s="230" t="str">
        <f>IFERROR(INDEX(Dateneingabe_Teilnehm.!$C$5:$C$294,MATCH(ROWS($A$46:$E248),$D$46:$D$295,0)),"")</f>
        <v/>
      </c>
      <c r="G248" s="392"/>
      <c r="H248" s="392"/>
      <c r="I248" s="392"/>
      <c r="J248" s="231" t="str">
        <f>IFERROR(INDEX(Dateneingabe_Teilnehm.!$C$5:$C$294,MATCH(ROWS($A$46:$E248),$D$46:$D$295,0)),"")</f>
        <v/>
      </c>
    </row>
    <row r="249" spans="1:10" ht="14.1" hidden="1" customHeight="1" x14ac:dyDescent="0.2">
      <c r="A249" s="237">
        <v>204</v>
      </c>
      <c r="B249" s="224">
        <f>IF(Dateneingabe_Teilnehm.!D208="",0,Dateneingabe_Teilnehm.!D208&amp;" "&amp;Dateneingabe_Teilnehm.!C208&amp;" "&amp;Dateneingabe_Teilnehm.!G208)</f>
        <v>0</v>
      </c>
      <c r="C249" s="230"/>
      <c r="D249" s="233">
        <f t="shared" si="4"/>
        <v>250</v>
      </c>
      <c r="E249" s="230" t="str">
        <f>IFERROR(INDEX(Dateneingabe_Teilnehm.!$D$5:$D$294,MATCH(ROWS($A$46:$E249),$D$46:$D$295,0)),"")</f>
        <v/>
      </c>
      <c r="F249" s="230" t="str">
        <f>IFERROR(INDEX(Dateneingabe_Teilnehm.!$C$5:$C$294,MATCH(ROWS($A$46:$E249),$D$46:$D$295,0)),"")</f>
        <v/>
      </c>
      <c r="G249" s="392"/>
      <c r="H249" s="392"/>
      <c r="I249" s="392"/>
      <c r="J249" s="231" t="str">
        <f>IFERROR(INDEX(Dateneingabe_Teilnehm.!$C$5:$C$294,MATCH(ROWS($A$46:$E249),$D$46:$D$295,0)),"")</f>
        <v/>
      </c>
    </row>
    <row r="250" spans="1:10" ht="14.1" hidden="1" customHeight="1" x14ac:dyDescent="0.2">
      <c r="A250" s="237">
        <v>205</v>
      </c>
      <c r="B250" s="224">
        <f>IF(Dateneingabe_Teilnehm.!D209="",0,Dateneingabe_Teilnehm.!D209&amp;" "&amp;Dateneingabe_Teilnehm.!C209&amp;" "&amp;Dateneingabe_Teilnehm.!G209)</f>
        <v>0</v>
      </c>
      <c r="C250" s="230"/>
      <c r="D250" s="233">
        <f t="shared" si="4"/>
        <v>250</v>
      </c>
      <c r="E250" s="230" t="str">
        <f>IFERROR(INDEX(Dateneingabe_Teilnehm.!$D$5:$D$294,MATCH(ROWS($A$46:$E250),$D$46:$D$295,0)),"")</f>
        <v/>
      </c>
      <c r="F250" s="230" t="str">
        <f>IFERROR(INDEX(Dateneingabe_Teilnehm.!$C$5:$C$294,MATCH(ROWS($A$46:$E250),$D$46:$D$295,0)),"")</f>
        <v/>
      </c>
      <c r="G250" s="392"/>
      <c r="H250" s="392"/>
      <c r="I250" s="392"/>
      <c r="J250" s="231" t="str">
        <f>IFERROR(INDEX(Dateneingabe_Teilnehm.!$C$5:$C$294,MATCH(ROWS($A$46:$E250),$D$46:$D$295,0)),"")</f>
        <v/>
      </c>
    </row>
    <row r="251" spans="1:10" ht="14.1" hidden="1" customHeight="1" x14ac:dyDescent="0.2">
      <c r="A251" s="237">
        <v>206</v>
      </c>
      <c r="B251" s="224">
        <f>IF(Dateneingabe_Teilnehm.!D210="",0,Dateneingabe_Teilnehm.!D210&amp;" "&amp;Dateneingabe_Teilnehm.!C210&amp;" "&amp;Dateneingabe_Teilnehm.!G210)</f>
        <v>0</v>
      </c>
      <c r="C251" s="230"/>
      <c r="D251" s="233">
        <f t="shared" si="4"/>
        <v>250</v>
      </c>
      <c r="E251" s="230" t="str">
        <f>IFERROR(INDEX(Dateneingabe_Teilnehm.!$D$5:$D$294,MATCH(ROWS($A$46:$E251),$D$46:$D$295,0)),"")</f>
        <v/>
      </c>
      <c r="F251" s="230" t="str">
        <f>IFERROR(INDEX(Dateneingabe_Teilnehm.!$C$5:$C$294,MATCH(ROWS($A$46:$E251),$D$46:$D$295,0)),"")</f>
        <v/>
      </c>
      <c r="G251" s="392"/>
      <c r="H251" s="392"/>
      <c r="I251" s="392"/>
      <c r="J251" s="231" t="str">
        <f>IFERROR(INDEX(Dateneingabe_Teilnehm.!$C$5:$C$294,MATCH(ROWS($A$46:$E251),$D$46:$D$295,0)),"")</f>
        <v/>
      </c>
    </row>
    <row r="252" spans="1:10" ht="14.1" hidden="1" customHeight="1" x14ac:dyDescent="0.2">
      <c r="A252" s="237">
        <v>207</v>
      </c>
      <c r="B252" s="224">
        <f>IF(Dateneingabe_Teilnehm.!D211="",0,Dateneingabe_Teilnehm.!D211&amp;" "&amp;Dateneingabe_Teilnehm.!C211&amp;" "&amp;Dateneingabe_Teilnehm.!G211)</f>
        <v>0</v>
      </c>
      <c r="C252" s="230"/>
      <c r="D252" s="233">
        <f t="shared" si="4"/>
        <v>250</v>
      </c>
      <c r="E252" s="230" t="str">
        <f>IFERROR(INDEX(Dateneingabe_Teilnehm.!$D$5:$D$294,MATCH(ROWS($A$46:$E252),$D$46:$D$295,0)),"")</f>
        <v/>
      </c>
      <c r="F252" s="230" t="str">
        <f>IFERROR(INDEX(Dateneingabe_Teilnehm.!$C$5:$C$294,MATCH(ROWS($A$46:$E252),$D$46:$D$295,0)),"")</f>
        <v/>
      </c>
      <c r="G252" s="392"/>
      <c r="H252" s="392"/>
      <c r="I252" s="392"/>
      <c r="J252" s="231" t="str">
        <f>IFERROR(INDEX(Dateneingabe_Teilnehm.!$C$5:$C$294,MATCH(ROWS($A$46:$E252),$D$46:$D$295,0)),"")</f>
        <v/>
      </c>
    </row>
    <row r="253" spans="1:10" ht="14.1" hidden="1" customHeight="1" x14ac:dyDescent="0.2">
      <c r="A253" s="237">
        <v>208</v>
      </c>
      <c r="B253" s="224">
        <f>IF(Dateneingabe_Teilnehm.!D212="",0,Dateneingabe_Teilnehm.!D212&amp;" "&amp;Dateneingabe_Teilnehm.!C212&amp;" "&amp;Dateneingabe_Teilnehm.!G212)</f>
        <v>0</v>
      </c>
      <c r="C253" s="230"/>
      <c r="D253" s="233">
        <f t="shared" si="4"/>
        <v>250</v>
      </c>
      <c r="E253" s="230" t="str">
        <f>IFERROR(INDEX(Dateneingabe_Teilnehm.!$D$5:$D$294,MATCH(ROWS($A$46:$E253),$D$46:$D$295,0)),"")</f>
        <v/>
      </c>
      <c r="F253" s="230" t="str">
        <f>IFERROR(INDEX(Dateneingabe_Teilnehm.!$C$5:$C$294,MATCH(ROWS($A$46:$E253),$D$46:$D$295,0)),"")</f>
        <v/>
      </c>
      <c r="G253" s="392"/>
      <c r="H253" s="392"/>
      <c r="I253" s="392"/>
      <c r="J253" s="231" t="str">
        <f>IFERROR(INDEX(Dateneingabe_Teilnehm.!$C$5:$C$294,MATCH(ROWS($A$46:$E253),$D$46:$D$295,0)),"")</f>
        <v/>
      </c>
    </row>
    <row r="254" spans="1:10" ht="14.1" hidden="1" customHeight="1" x14ac:dyDescent="0.2">
      <c r="A254" s="237">
        <v>209</v>
      </c>
      <c r="B254" s="224">
        <f>IF(Dateneingabe_Teilnehm.!D213="",0,Dateneingabe_Teilnehm.!D213&amp;" "&amp;Dateneingabe_Teilnehm.!C213&amp;" "&amp;Dateneingabe_Teilnehm.!G213)</f>
        <v>0</v>
      </c>
      <c r="C254" s="230"/>
      <c r="D254" s="233">
        <f t="shared" si="4"/>
        <v>250</v>
      </c>
      <c r="E254" s="230" t="str">
        <f>IFERROR(INDEX(Dateneingabe_Teilnehm.!$D$5:$D$294,MATCH(ROWS($A$46:$E254),$D$46:$D$295,0)),"")</f>
        <v/>
      </c>
      <c r="F254" s="230" t="str">
        <f>IFERROR(INDEX(Dateneingabe_Teilnehm.!$C$5:$C$294,MATCH(ROWS($A$46:$E254),$D$46:$D$295,0)),"")</f>
        <v/>
      </c>
      <c r="G254" s="392"/>
      <c r="H254" s="392"/>
      <c r="I254" s="392"/>
      <c r="J254" s="231" t="str">
        <f>IFERROR(INDEX(Dateneingabe_Teilnehm.!$C$5:$C$294,MATCH(ROWS($A$46:$E254),$D$46:$D$295,0)),"")</f>
        <v/>
      </c>
    </row>
    <row r="255" spans="1:10" ht="14.1" hidden="1" customHeight="1" x14ac:dyDescent="0.2">
      <c r="A255" s="237">
        <v>210</v>
      </c>
      <c r="B255" s="224">
        <f>IF(Dateneingabe_Teilnehm.!D214="",0,Dateneingabe_Teilnehm.!D214&amp;" "&amp;Dateneingabe_Teilnehm.!C214&amp;" "&amp;Dateneingabe_Teilnehm.!G214)</f>
        <v>0</v>
      </c>
      <c r="C255" s="230"/>
      <c r="D255" s="233">
        <f t="shared" si="4"/>
        <v>250</v>
      </c>
      <c r="E255" s="230" t="str">
        <f>IFERROR(INDEX(Dateneingabe_Teilnehm.!$D$5:$D$294,MATCH(ROWS($A$46:$E255),$D$46:$D$295,0)),"")</f>
        <v/>
      </c>
      <c r="F255" s="230" t="str">
        <f>IFERROR(INDEX(Dateneingabe_Teilnehm.!$C$5:$C$294,MATCH(ROWS($A$46:$E255),$D$46:$D$295,0)),"")</f>
        <v/>
      </c>
      <c r="G255" s="392"/>
      <c r="H255" s="392"/>
      <c r="I255" s="392"/>
      <c r="J255" s="231" t="str">
        <f>IFERROR(INDEX(Dateneingabe_Teilnehm.!$C$5:$C$294,MATCH(ROWS($A$46:$E255),$D$46:$D$295,0)),"")</f>
        <v/>
      </c>
    </row>
    <row r="256" spans="1:10" ht="14.1" hidden="1" customHeight="1" x14ac:dyDescent="0.2">
      <c r="A256" s="237">
        <v>211</v>
      </c>
      <c r="B256" s="224">
        <f>IF(Dateneingabe_Teilnehm.!D215="",0,Dateneingabe_Teilnehm.!D215&amp;" "&amp;Dateneingabe_Teilnehm.!C215&amp;" "&amp;Dateneingabe_Teilnehm.!G215)</f>
        <v>0</v>
      </c>
      <c r="C256" s="230"/>
      <c r="D256" s="233">
        <f t="shared" si="4"/>
        <v>250</v>
      </c>
      <c r="E256" s="230" t="str">
        <f>IFERROR(INDEX(Dateneingabe_Teilnehm.!$D$5:$D$294,MATCH(ROWS($A$46:$E256),$D$46:$D$295,0)),"")</f>
        <v/>
      </c>
      <c r="F256" s="230" t="str">
        <f>IFERROR(INDEX(Dateneingabe_Teilnehm.!$C$5:$C$294,MATCH(ROWS($A$46:$E256),$D$46:$D$295,0)),"")</f>
        <v/>
      </c>
      <c r="G256" s="392"/>
      <c r="H256" s="392"/>
      <c r="I256" s="392"/>
      <c r="J256" s="231" t="str">
        <f>IFERROR(INDEX(Dateneingabe_Teilnehm.!$C$5:$C$294,MATCH(ROWS($A$46:$E256),$D$46:$D$295,0)),"")</f>
        <v/>
      </c>
    </row>
    <row r="257" spans="1:10" ht="14.1" hidden="1" customHeight="1" x14ac:dyDescent="0.2">
      <c r="A257" s="237">
        <v>212</v>
      </c>
      <c r="B257" s="224">
        <f>IF(Dateneingabe_Teilnehm.!D216="",0,Dateneingabe_Teilnehm.!D216&amp;" "&amp;Dateneingabe_Teilnehm.!C216&amp;" "&amp;Dateneingabe_Teilnehm.!G216)</f>
        <v>0</v>
      </c>
      <c r="C257" s="230"/>
      <c r="D257" s="233">
        <f t="shared" si="4"/>
        <v>250</v>
      </c>
      <c r="E257" s="230" t="str">
        <f>IFERROR(INDEX(Dateneingabe_Teilnehm.!$D$5:$D$294,MATCH(ROWS($A$46:$E257),$D$46:$D$295,0)),"")</f>
        <v/>
      </c>
      <c r="F257" s="230" t="str">
        <f>IFERROR(INDEX(Dateneingabe_Teilnehm.!$C$5:$C$294,MATCH(ROWS($A$46:$E257),$D$46:$D$295,0)),"")</f>
        <v/>
      </c>
      <c r="G257" s="392"/>
      <c r="H257" s="392"/>
      <c r="I257" s="392"/>
      <c r="J257" s="231" t="str">
        <f>IFERROR(INDEX(Dateneingabe_Teilnehm.!$C$5:$C$294,MATCH(ROWS($A$46:$E257),$D$46:$D$295,0)),"")</f>
        <v/>
      </c>
    </row>
    <row r="258" spans="1:10" ht="14.1" hidden="1" customHeight="1" x14ac:dyDescent="0.2">
      <c r="A258" s="237">
        <v>213</v>
      </c>
      <c r="B258" s="224">
        <f>IF(Dateneingabe_Teilnehm.!D217="",0,Dateneingabe_Teilnehm.!D217&amp;" "&amp;Dateneingabe_Teilnehm.!C217&amp;" "&amp;Dateneingabe_Teilnehm.!G217)</f>
        <v>0</v>
      </c>
      <c r="C258" s="230"/>
      <c r="D258" s="233">
        <f t="shared" si="4"/>
        <v>250</v>
      </c>
      <c r="E258" s="230" t="str">
        <f>IFERROR(INDEX(Dateneingabe_Teilnehm.!$D$5:$D$294,MATCH(ROWS($A$46:$E258),$D$46:$D$295,0)),"")</f>
        <v/>
      </c>
      <c r="F258" s="230" t="str">
        <f>IFERROR(INDEX(Dateneingabe_Teilnehm.!$C$5:$C$294,MATCH(ROWS($A$46:$E258),$D$46:$D$295,0)),"")</f>
        <v/>
      </c>
      <c r="G258" s="392"/>
      <c r="H258" s="392"/>
      <c r="I258" s="392"/>
      <c r="J258" s="231" t="str">
        <f>IFERROR(INDEX(Dateneingabe_Teilnehm.!$C$5:$C$294,MATCH(ROWS($A$46:$E258),$D$46:$D$295,0)),"")</f>
        <v/>
      </c>
    </row>
    <row r="259" spans="1:10" ht="14.1" hidden="1" customHeight="1" x14ac:dyDescent="0.2">
      <c r="A259" s="237">
        <v>214</v>
      </c>
      <c r="B259" s="224">
        <f>IF(Dateneingabe_Teilnehm.!D218="",0,Dateneingabe_Teilnehm.!D218&amp;" "&amp;Dateneingabe_Teilnehm.!C218&amp;" "&amp;Dateneingabe_Teilnehm.!G218)</f>
        <v>0</v>
      </c>
      <c r="C259" s="230"/>
      <c r="D259" s="233">
        <f t="shared" si="4"/>
        <v>250</v>
      </c>
      <c r="E259" s="230" t="str">
        <f>IFERROR(INDEX(Dateneingabe_Teilnehm.!$D$5:$D$294,MATCH(ROWS($A$46:$E259),$D$46:$D$295,0)),"")</f>
        <v/>
      </c>
      <c r="F259" s="230" t="str">
        <f>IFERROR(INDEX(Dateneingabe_Teilnehm.!$C$5:$C$294,MATCH(ROWS($A$46:$E259),$D$46:$D$295,0)),"")</f>
        <v/>
      </c>
      <c r="G259" s="392"/>
      <c r="H259" s="392"/>
      <c r="I259" s="392"/>
      <c r="J259" s="231" t="str">
        <f>IFERROR(INDEX(Dateneingabe_Teilnehm.!$C$5:$C$294,MATCH(ROWS($A$46:$E259),$D$46:$D$295,0)),"")</f>
        <v/>
      </c>
    </row>
    <row r="260" spans="1:10" ht="14.1" hidden="1" customHeight="1" x14ac:dyDescent="0.2">
      <c r="A260" s="237">
        <v>215</v>
      </c>
      <c r="B260" s="224">
        <f>IF(Dateneingabe_Teilnehm.!D219="",0,Dateneingabe_Teilnehm.!D219&amp;" "&amp;Dateneingabe_Teilnehm.!C219&amp;" "&amp;Dateneingabe_Teilnehm.!G219)</f>
        <v>0</v>
      </c>
      <c r="C260" s="230"/>
      <c r="D260" s="233">
        <f t="shared" si="4"/>
        <v>250</v>
      </c>
      <c r="E260" s="230" t="str">
        <f>IFERROR(INDEX(Dateneingabe_Teilnehm.!$D$5:$D$294,MATCH(ROWS($A$46:$E260),$D$46:$D$295,0)),"")</f>
        <v/>
      </c>
      <c r="F260" s="230" t="str">
        <f>IFERROR(INDEX(Dateneingabe_Teilnehm.!$C$5:$C$294,MATCH(ROWS($A$46:$E260),$D$46:$D$295,0)),"")</f>
        <v/>
      </c>
      <c r="G260" s="392"/>
      <c r="H260" s="392"/>
      <c r="I260" s="392"/>
      <c r="J260" s="231" t="str">
        <f>IFERROR(INDEX(Dateneingabe_Teilnehm.!$C$5:$C$294,MATCH(ROWS($A$46:$E260),$D$46:$D$295,0)),"")</f>
        <v/>
      </c>
    </row>
    <row r="261" spans="1:10" ht="14.1" hidden="1" customHeight="1" x14ac:dyDescent="0.2">
      <c r="A261" s="237">
        <v>216</v>
      </c>
      <c r="B261" s="224">
        <f>IF(Dateneingabe_Teilnehm.!D220="",0,Dateneingabe_Teilnehm.!D220&amp;" "&amp;Dateneingabe_Teilnehm.!C220&amp;" "&amp;Dateneingabe_Teilnehm.!G220)</f>
        <v>0</v>
      </c>
      <c r="C261" s="230"/>
      <c r="D261" s="233">
        <f t="shared" si="4"/>
        <v>250</v>
      </c>
      <c r="E261" s="230" t="str">
        <f>IFERROR(INDEX(Dateneingabe_Teilnehm.!$D$5:$D$294,MATCH(ROWS($A$46:$E261),$D$46:$D$295,0)),"")</f>
        <v/>
      </c>
      <c r="F261" s="230" t="str">
        <f>IFERROR(INDEX(Dateneingabe_Teilnehm.!$C$5:$C$294,MATCH(ROWS($A$46:$E261),$D$46:$D$295,0)),"")</f>
        <v/>
      </c>
      <c r="G261" s="392"/>
      <c r="H261" s="392"/>
      <c r="I261" s="392"/>
      <c r="J261" s="231" t="str">
        <f>IFERROR(INDEX(Dateneingabe_Teilnehm.!$C$5:$C$294,MATCH(ROWS($A$46:$E261),$D$46:$D$295,0)),"")</f>
        <v/>
      </c>
    </row>
    <row r="262" spans="1:10" ht="14.1" hidden="1" customHeight="1" x14ac:dyDescent="0.2">
      <c r="A262" s="237">
        <v>217</v>
      </c>
      <c r="B262" s="224">
        <f>IF(Dateneingabe_Teilnehm.!D221="",0,Dateneingabe_Teilnehm.!D221&amp;" "&amp;Dateneingabe_Teilnehm.!C221&amp;" "&amp;Dateneingabe_Teilnehm.!G221)</f>
        <v>0</v>
      </c>
      <c r="C262" s="230"/>
      <c r="D262" s="233">
        <f t="shared" si="4"/>
        <v>250</v>
      </c>
      <c r="E262" s="230" t="str">
        <f>IFERROR(INDEX(Dateneingabe_Teilnehm.!$D$5:$D$294,MATCH(ROWS($A$46:$E262),$D$46:$D$295,0)),"")</f>
        <v/>
      </c>
      <c r="F262" s="230" t="str">
        <f>IFERROR(INDEX(Dateneingabe_Teilnehm.!$C$5:$C$294,MATCH(ROWS($A$46:$E262),$D$46:$D$295,0)),"")</f>
        <v/>
      </c>
      <c r="G262" s="392"/>
      <c r="H262" s="392"/>
      <c r="I262" s="392"/>
      <c r="J262" s="231" t="str">
        <f>IFERROR(INDEX(Dateneingabe_Teilnehm.!$C$5:$C$294,MATCH(ROWS($A$46:$E262),$D$46:$D$295,0)),"")</f>
        <v/>
      </c>
    </row>
    <row r="263" spans="1:10" ht="14.1" hidden="1" customHeight="1" x14ac:dyDescent="0.2">
      <c r="A263" s="237">
        <v>218</v>
      </c>
      <c r="B263" s="224">
        <f>IF(Dateneingabe_Teilnehm.!D222="",0,Dateneingabe_Teilnehm.!D222&amp;" "&amp;Dateneingabe_Teilnehm.!C222&amp;" "&amp;Dateneingabe_Teilnehm.!G222)</f>
        <v>0</v>
      </c>
      <c r="C263" s="230"/>
      <c r="D263" s="233">
        <f t="shared" si="4"/>
        <v>250</v>
      </c>
      <c r="E263" s="230" t="str">
        <f>IFERROR(INDEX(Dateneingabe_Teilnehm.!$D$5:$D$294,MATCH(ROWS($A$46:$E263),$D$46:$D$295,0)),"")</f>
        <v/>
      </c>
      <c r="F263" s="230" t="str">
        <f>IFERROR(INDEX(Dateneingabe_Teilnehm.!$C$5:$C$294,MATCH(ROWS($A$46:$E263),$D$46:$D$295,0)),"")</f>
        <v/>
      </c>
      <c r="G263" s="392"/>
      <c r="H263" s="392"/>
      <c r="I263" s="392"/>
      <c r="J263" s="231" t="str">
        <f>IFERROR(INDEX(Dateneingabe_Teilnehm.!$C$5:$C$294,MATCH(ROWS($A$46:$E263),$D$46:$D$295,0)),"")</f>
        <v/>
      </c>
    </row>
    <row r="264" spans="1:10" ht="14.1" hidden="1" customHeight="1" x14ac:dyDescent="0.2">
      <c r="A264" s="237">
        <v>219</v>
      </c>
      <c r="B264" s="224">
        <f>IF(Dateneingabe_Teilnehm.!D223="",0,Dateneingabe_Teilnehm.!D223&amp;" "&amp;Dateneingabe_Teilnehm.!C223&amp;" "&amp;Dateneingabe_Teilnehm.!G223)</f>
        <v>0</v>
      </c>
      <c r="C264" s="230"/>
      <c r="D264" s="233">
        <f t="shared" si="4"/>
        <v>250</v>
      </c>
      <c r="E264" s="230" t="str">
        <f>IFERROR(INDEX(Dateneingabe_Teilnehm.!$D$5:$D$294,MATCH(ROWS($A$46:$E264),$D$46:$D$295,0)),"")</f>
        <v/>
      </c>
      <c r="F264" s="230" t="str">
        <f>IFERROR(INDEX(Dateneingabe_Teilnehm.!$C$5:$C$294,MATCH(ROWS($A$46:$E264),$D$46:$D$295,0)),"")</f>
        <v/>
      </c>
      <c r="G264" s="392"/>
      <c r="H264" s="392"/>
      <c r="I264" s="392"/>
      <c r="J264" s="231" t="str">
        <f>IFERROR(INDEX(Dateneingabe_Teilnehm.!$C$5:$C$294,MATCH(ROWS($A$46:$E264),$D$46:$D$295,0)),"")</f>
        <v/>
      </c>
    </row>
    <row r="265" spans="1:10" ht="14.1" hidden="1" customHeight="1" x14ac:dyDescent="0.2">
      <c r="A265" s="237">
        <v>220</v>
      </c>
      <c r="B265" s="224">
        <f>IF(Dateneingabe_Teilnehm.!D224="",0,Dateneingabe_Teilnehm.!D224&amp;" "&amp;Dateneingabe_Teilnehm.!C224&amp;" "&amp;Dateneingabe_Teilnehm.!G224)</f>
        <v>0</v>
      </c>
      <c r="C265" s="230"/>
      <c r="D265" s="233">
        <f t="shared" si="4"/>
        <v>250</v>
      </c>
      <c r="E265" s="230" t="str">
        <f>IFERROR(INDEX(Dateneingabe_Teilnehm.!$D$5:$D$294,MATCH(ROWS($A$46:$E265),$D$46:$D$295,0)),"")</f>
        <v/>
      </c>
      <c r="F265" s="230" t="str">
        <f>IFERROR(INDEX(Dateneingabe_Teilnehm.!$C$5:$C$294,MATCH(ROWS($A$46:$E265),$D$46:$D$295,0)),"")</f>
        <v/>
      </c>
      <c r="G265" s="392"/>
      <c r="H265" s="392"/>
      <c r="I265" s="392"/>
      <c r="J265" s="231" t="str">
        <f>IFERROR(INDEX(Dateneingabe_Teilnehm.!$C$5:$C$294,MATCH(ROWS($A$46:$E265),$D$46:$D$295,0)),"")</f>
        <v/>
      </c>
    </row>
    <row r="266" spans="1:10" ht="14.1" hidden="1" customHeight="1" x14ac:dyDescent="0.2">
      <c r="A266" s="237">
        <v>221</v>
      </c>
      <c r="B266" s="224">
        <f>IF(Dateneingabe_Teilnehm.!D225="",0,Dateneingabe_Teilnehm.!D225&amp;" "&amp;Dateneingabe_Teilnehm.!C225&amp;" "&amp;Dateneingabe_Teilnehm.!G225)</f>
        <v>0</v>
      </c>
      <c r="C266" s="230"/>
      <c r="D266" s="233">
        <f t="shared" si="4"/>
        <v>250</v>
      </c>
      <c r="E266" s="230" t="str">
        <f>IFERROR(INDEX(Dateneingabe_Teilnehm.!$D$5:$D$294,MATCH(ROWS($A$46:$E266),$D$46:$D$295,0)),"")</f>
        <v/>
      </c>
      <c r="F266" s="230" t="str">
        <f>IFERROR(INDEX(Dateneingabe_Teilnehm.!$C$5:$C$294,MATCH(ROWS($A$46:$E266),$D$46:$D$295,0)),"")</f>
        <v/>
      </c>
      <c r="G266" s="392"/>
      <c r="H266" s="392"/>
      <c r="I266" s="392"/>
      <c r="J266" s="231" t="str">
        <f>IFERROR(INDEX(Dateneingabe_Teilnehm.!$C$5:$C$294,MATCH(ROWS($A$46:$E266),$D$46:$D$295,0)),"")</f>
        <v/>
      </c>
    </row>
    <row r="267" spans="1:10" ht="14.1" hidden="1" customHeight="1" x14ac:dyDescent="0.2">
      <c r="A267" s="237">
        <v>222</v>
      </c>
      <c r="B267" s="224">
        <f>IF(Dateneingabe_Teilnehm.!D226="",0,Dateneingabe_Teilnehm.!D226&amp;" "&amp;Dateneingabe_Teilnehm.!C226&amp;" "&amp;Dateneingabe_Teilnehm.!G226)</f>
        <v>0</v>
      </c>
      <c r="C267" s="230"/>
      <c r="D267" s="233">
        <f t="shared" si="4"/>
        <v>250</v>
      </c>
      <c r="E267" s="230" t="str">
        <f>IFERROR(INDEX(Dateneingabe_Teilnehm.!$D$5:$D$294,MATCH(ROWS($A$46:$E267),$D$46:$D$295,0)),"")</f>
        <v/>
      </c>
      <c r="F267" s="230" t="str">
        <f>IFERROR(INDEX(Dateneingabe_Teilnehm.!$C$5:$C$294,MATCH(ROWS($A$46:$E267),$D$46:$D$295,0)),"")</f>
        <v/>
      </c>
      <c r="G267" s="392"/>
      <c r="H267" s="392"/>
      <c r="I267" s="392"/>
      <c r="J267" s="231" t="str">
        <f>IFERROR(INDEX(Dateneingabe_Teilnehm.!$C$5:$C$294,MATCH(ROWS($A$46:$E267),$D$46:$D$295,0)),"")</f>
        <v/>
      </c>
    </row>
    <row r="268" spans="1:10" ht="14.1" hidden="1" customHeight="1" x14ac:dyDescent="0.2">
      <c r="A268" s="237">
        <v>223</v>
      </c>
      <c r="B268" s="224">
        <f>IF(Dateneingabe_Teilnehm.!D227="",0,Dateneingabe_Teilnehm.!D227&amp;" "&amp;Dateneingabe_Teilnehm.!C227&amp;" "&amp;Dateneingabe_Teilnehm.!G227)</f>
        <v>0</v>
      </c>
      <c r="C268" s="230"/>
      <c r="D268" s="233">
        <f t="shared" si="4"/>
        <v>250</v>
      </c>
      <c r="E268" s="230" t="str">
        <f>IFERROR(INDEX(Dateneingabe_Teilnehm.!$D$5:$D$294,MATCH(ROWS($A$46:$E268),$D$46:$D$295,0)),"")</f>
        <v/>
      </c>
      <c r="F268" s="230" t="str">
        <f>IFERROR(INDEX(Dateneingabe_Teilnehm.!$C$5:$C$294,MATCH(ROWS($A$46:$E268),$D$46:$D$295,0)),"")</f>
        <v/>
      </c>
      <c r="G268" s="392"/>
      <c r="H268" s="392"/>
      <c r="I268" s="392"/>
      <c r="J268" s="231" t="str">
        <f>IFERROR(INDEX(Dateneingabe_Teilnehm.!$C$5:$C$294,MATCH(ROWS($A$46:$E268),$D$46:$D$295,0)),"")</f>
        <v/>
      </c>
    </row>
    <row r="269" spans="1:10" ht="14.1" hidden="1" customHeight="1" x14ac:dyDescent="0.2">
      <c r="A269" s="237">
        <v>224</v>
      </c>
      <c r="B269" s="224">
        <f>IF(Dateneingabe_Teilnehm.!D228="",0,Dateneingabe_Teilnehm.!D228&amp;" "&amp;Dateneingabe_Teilnehm.!C228&amp;" "&amp;Dateneingabe_Teilnehm.!G228)</f>
        <v>0</v>
      </c>
      <c r="C269" s="230"/>
      <c r="D269" s="233">
        <f t="shared" si="4"/>
        <v>250</v>
      </c>
      <c r="E269" s="230" t="str">
        <f>IFERROR(INDEX(Dateneingabe_Teilnehm.!$D$5:$D$294,MATCH(ROWS($A$46:$E269),$D$46:$D$295,0)),"")</f>
        <v/>
      </c>
      <c r="F269" s="230" t="str">
        <f>IFERROR(INDEX(Dateneingabe_Teilnehm.!$C$5:$C$294,MATCH(ROWS($A$46:$E269),$D$46:$D$295,0)),"")</f>
        <v/>
      </c>
      <c r="G269" s="392"/>
      <c r="H269" s="392"/>
      <c r="I269" s="392"/>
      <c r="J269" s="231" t="str">
        <f>IFERROR(INDEX(Dateneingabe_Teilnehm.!$C$5:$C$294,MATCH(ROWS($A$46:$E269),$D$46:$D$295,0)),"")</f>
        <v/>
      </c>
    </row>
    <row r="270" spans="1:10" ht="14.1" hidden="1" customHeight="1" x14ac:dyDescent="0.2">
      <c r="A270" s="237">
        <v>225</v>
      </c>
      <c r="B270" s="224">
        <f>IF(Dateneingabe_Teilnehm.!D229="",0,Dateneingabe_Teilnehm.!D229&amp;" "&amp;Dateneingabe_Teilnehm.!C229&amp;" "&amp;Dateneingabe_Teilnehm.!G229)</f>
        <v>0</v>
      </c>
      <c r="C270" s="230"/>
      <c r="D270" s="233">
        <f t="shared" si="4"/>
        <v>250</v>
      </c>
      <c r="E270" s="230" t="str">
        <f>IFERROR(INDEX(Dateneingabe_Teilnehm.!$D$5:$D$294,MATCH(ROWS($A$46:$E270),$D$46:$D$295,0)),"")</f>
        <v/>
      </c>
      <c r="F270" s="230" t="str">
        <f>IFERROR(INDEX(Dateneingabe_Teilnehm.!$C$5:$C$294,MATCH(ROWS($A$46:$E270),$D$46:$D$295,0)),"")</f>
        <v/>
      </c>
      <c r="G270" s="392"/>
      <c r="H270" s="392"/>
      <c r="I270" s="392"/>
      <c r="J270" s="231" t="str">
        <f>IFERROR(INDEX(Dateneingabe_Teilnehm.!$C$5:$C$294,MATCH(ROWS($A$46:$E270),$D$46:$D$295,0)),"")</f>
        <v/>
      </c>
    </row>
    <row r="271" spans="1:10" ht="14.1" hidden="1" customHeight="1" x14ac:dyDescent="0.2">
      <c r="A271" s="237">
        <v>226</v>
      </c>
      <c r="B271" s="224">
        <f>IF(Dateneingabe_Teilnehm.!D230="",0,Dateneingabe_Teilnehm.!D230&amp;" "&amp;Dateneingabe_Teilnehm.!C230&amp;" "&amp;Dateneingabe_Teilnehm.!G230)</f>
        <v>0</v>
      </c>
      <c r="C271" s="230"/>
      <c r="D271" s="233">
        <f t="shared" si="4"/>
        <v>250</v>
      </c>
      <c r="E271" s="230" t="str">
        <f>IFERROR(INDEX(Dateneingabe_Teilnehm.!$D$5:$D$294,MATCH(ROWS($A$46:$E271),$D$46:$D$295,0)),"")</f>
        <v/>
      </c>
      <c r="F271" s="230" t="str">
        <f>IFERROR(INDEX(Dateneingabe_Teilnehm.!$C$5:$C$294,MATCH(ROWS($A$46:$E271),$D$46:$D$295,0)),"")</f>
        <v/>
      </c>
      <c r="G271" s="392"/>
      <c r="H271" s="392"/>
      <c r="I271" s="392"/>
      <c r="J271" s="231" t="str">
        <f>IFERROR(INDEX(Dateneingabe_Teilnehm.!$C$5:$C$294,MATCH(ROWS($A$46:$E271),$D$46:$D$295,0)),"")</f>
        <v/>
      </c>
    </row>
    <row r="272" spans="1:10" ht="14.1" hidden="1" customHeight="1" x14ac:dyDescent="0.2">
      <c r="A272" s="237">
        <v>227</v>
      </c>
      <c r="B272" s="224">
        <f>IF(Dateneingabe_Teilnehm.!D231="",0,Dateneingabe_Teilnehm.!D231&amp;" "&amp;Dateneingabe_Teilnehm.!C231&amp;" "&amp;Dateneingabe_Teilnehm.!G231)</f>
        <v>0</v>
      </c>
      <c r="C272" s="230"/>
      <c r="D272" s="233">
        <f t="shared" si="4"/>
        <v>250</v>
      </c>
      <c r="E272" s="230" t="str">
        <f>IFERROR(INDEX(Dateneingabe_Teilnehm.!$D$5:$D$294,MATCH(ROWS($A$46:$E272),$D$46:$D$295,0)),"")</f>
        <v/>
      </c>
      <c r="F272" s="230" t="str">
        <f>IFERROR(INDEX(Dateneingabe_Teilnehm.!$C$5:$C$294,MATCH(ROWS($A$46:$E272),$D$46:$D$295,0)),"")</f>
        <v/>
      </c>
      <c r="G272" s="392"/>
      <c r="H272" s="392"/>
      <c r="I272" s="392"/>
      <c r="J272" s="231" t="str">
        <f>IFERROR(INDEX(Dateneingabe_Teilnehm.!$C$5:$C$294,MATCH(ROWS($A$46:$E272),$D$46:$D$295,0)),"")</f>
        <v/>
      </c>
    </row>
    <row r="273" spans="1:10" ht="14.1" hidden="1" customHeight="1" x14ac:dyDescent="0.2">
      <c r="A273" s="237">
        <v>228</v>
      </c>
      <c r="B273" s="224">
        <f>IF(Dateneingabe_Teilnehm.!D232="",0,Dateneingabe_Teilnehm.!D232&amp;" "&amp;Dateneingabe_Teilnehm.!C232&amp;" "&amp;Dateneingabe_Teilnehm.!G232)</f>
        <v>0</v>
      </c>
      <c r="C273" s="230"/>
      <c r="D273" s="233">
        <f t="shared" si="4"/>
        <v>250</v>
      </c>
      <c r="E273" s="230" t="str">
        <f>IFERROR(INDEX(Dateneingabe_Teilnehm.!$D$5:$D$294,MATCH(ROWS($A$46:$E273),$D$46:$D$295,0)),"")</f>
        <v/>
      </c>
      <c r="F273" s="230" t="str">
        <f>IFERROR(INDEX(Dateneingabe_Teilnehm.!$C$5:$C$294,MATCH(ROWS($A$46:$E273),$D$46:$D$295,0)),"")</f>
        <v/>
      </c>
      <c r="G273" s="392"/>
      <c r="H273" s="392"/>
      <c r="I273" s="392"/>
      <c r="J273" s="231" t="str">
        <f>IFERROR(INDEX(Dateneingabe_Teilnehm.!$C$5:$C$294,MATCH(ROWS($A$46:$E273),$D$46:$D$295,0)),"")</f>
        <v/>
      </c>
    </row>
    <row r="274" spans="1:10" ht="14.1" hidden="1" customHeight="1" x14ac:dyDescent="0.2">
      <c r="A274" s="237">
        <v>229</v>
      </c>
      <c r="B274" s="224">
        <f>IF(Dateneingabe_Teilnehm.!D233="",0,Dateneingabe_Teilnehm.!D233&amp;" "&amp;Dateneingabe_Teilnehm.!C233&amp;" "&amp;Dateneingabe_Teilnehm.!G233)</f>
        <v>0</v>
      </c>
      <c r="C274" s="230"/>
      <c r="D274" s="233">
        <f t="shared" si="4"/>
        <v>250</v>
      </c>
      <c r="E274" s="230" t="str">
        <f>IFERROR(INDEX(Dateneingabe_Teilnehm.!$D$5:$D$294,MATCH(ROWS($A$46:$E274),$D$46:$D$295,0)),"")</f>
        <v/>
      </c>
      <c r="F274" s="230" t="str">
        <f>IFERROR(INDEX(Dateneingabe_Teilnehm.!$C$5:$C$294,MATCH(ROWS($A$46:$E274),$D$46:$D$295,0)),"")</f>
        <v/>
      </c>
      <c r="G274" s="392"/>
      <c r="H274" s="392"/>
      <c r="I274" s="392"/>
      <c r="J274" s="231" t="str">
        <f>IFERROR(INDEX(Dateneingabe_Teilnehm.!$C$5:$C$294,MATCH(ROWS($A$46:$E274),$D$46:$D$295,0)),"")</f>
        <v/>
      </c>
    </row>
    <row r="275" spans="1:10" ht="14.1" hidden="1" customHeight="1" x14ac:dyDescent="0.2">
      <c r="A275" s="237">
        <v>230</v>
      </c>
      <c r="B275" s="224">
        <f>IF(Dateneingabe_Teilnehm.!D234="",0,Dateneingabe_Teilnehm.!D234&amp;" "&amp;Dateneingabe_Teilnehm.!C234&amp;" "&amp;Dateneingabe_Teilnehm.!G234)</f>
        <v>0</v>
      </c>
      <c r="C275" s="230"/>
      <c r="D275" s="233">
        <f t="shared" si="4"/>
        <v>250</v>
      </c>
      <c r="E275" s="230" t="str">
        <f>IFERROR(INDEX(Dateneingabe_Teilnehm.!$D$5:$D$294,MATCH(ROWS($A$46:$E275),$D$46:$D$295,0)),"")</f>
        <v/>
      </c>
      <c r="F275" s="230" t="str">
        <f>IFERROR(INDEX(Dateneingabe_Teilnehm.!$C$5:$C$294,MATCH(ROWS($A$46:$E275),$D$46:$D$295,0)),"")</f>
        <v/>
      </c>
      <c r="G275" s="392"/>
      <c r="H275" s="392"/>
      <c r="I275" s="392"/>
      <c r="J275" s="231" t="str">
        <f>IFERROR(INDEX(Dateneingabe_Teilnehm.!$C$5:$C$294,MATCH(ROWS($A$46:$E275),$D$46:$D$295,0)),"")</f>
        <v/>
      </c>
    </row>
    <row r="276" spans="1:10" ht="14.1" hidden="1" customHeight="1" x14ac:dyDescent="0.2">
      <c r="A276" s="237">
        <v>231</v>
      </c>
      <c r="B276" s="224">
        <f>IF(Dateneingabe_Teilnehm.!D235="",0,Dateneingabe_Teilnehm.!D235&amp;" "&amp;Dateneingabe_Teilnehm.!C235&amp;" "&amp;Dateneingabe_Teilnehm.!G235)</f>
        <v>0</v>
      </c>
      <c r="C276" s="230"/>
      <c r="D276" s="233">
        <f t="shared" si="4"/>
        <v>250</v>
      </c>
      <c r="E276" s="230" t="str">
        <f>IFERROR(INDEX(Dateneingabe_Teilnehm.!$D$5:$D$294,MATCH(ROWS($A$46:$E276),$D$46:$D$295,0)),"")</f>
        <v/>
      </c>
      <c r="F276" s="230" t="str">
        <f>IFERROR(INDEX(Dateneingabe_Teilnehm.!$C$5:$C$294,MATCH(ROWS($A$46:$E276),$D$46:$D$295,0)),"")</f>
        <v/>
      </c>
      <c r="G276" s="392"/>
      <c r="H276" s="392"/>
      <c r="I276" s="392"/>
      <c r="J276" s="231" t="str">
        <f>IFERROR(INDEX(Dateneingabe_Teilnehm.!$C$5:$C$294,MATCH(ROWS($A$46:$E276),$D$46:$D$295,0)),"")</f>
        <v/>
      </c>
    </row>
    <row r="277" spans="1:10" ht="14.1" hidden="1" customHeight="1" x14ac:dyDescent="0.2">
      <c r="A277" s="237">
        <v>232</v>
      </c>
      <c r="B277" s="224">
        <f>IF(Dateneingabe_Teilnehm.!D236="",0,Dateneingabe_Teilnehm.!D236&amp;" "&amp;Dateneingabe_Teilnehm.!C236&amp;" "&amp;Dateneingabe_Teilnehm.!G236)</f>
        <v>0</v>
      </c>
      <c r="C277" s="230"/>
      <c r="D277" s="233">
        <f t="shared" si="4"/>
        <v>250</v>
      </c>
      <c r="E277" s="230" t="str">
        <f>IFERROR(INDEX(Dateneingabe_Teilnehm.!$D$5:$D$294,MATCH(ROWS($A$46:$E277),$D$46:$D$295,0)),"")</f>
        <v/>
      </c>
      <c r="F277" s="230" t="str">
        <f>IFERROR(INDEX(Dateneingabe_Teilnehm.!$C$5:$C$294,MATCH(ROWS($A$46:$E277),$D$46:$D$295,0)),"")</f>
        <v/>
      </c>
      <c r="G277" s="392"/>
      <c r="H277" s="392"/>
      <c r="I277" s="392"/>
      <c r="J277" s="231" t="str">
        <f>IFERROR(INDEX(Dateneingabe_Teilnehm.!$C$5:$C$294,MATCH(ROWS($A$46:$E277),$D$46:$D$295,0)),"")</f>
        <v/>
      </c>
    </row>
    <row r="278" spans="1:10" ht="14.1" hidden="1" customHeight="1" x14ac:dyDescent="0.2">
      <c r="A278" s="237">
        <v>233</v>
      </c>
      <c r="B278" s="224">
        <f>IF(Dateneingabe_Teilnehm.!D237="",0,Dateneingabe_Teilnehm.!D237&amp;" "&amp;Dateneingabe_Teilnehm.!C237&amp;" "&amp;Dateneingabe_Teilnehm.!G237)</f>
        <v>0</v>
      </c>
      <c r="C278" s="230"/>
      <c r="D278" s="233">
        <f t="shared" si="4"/>
        <v>250</v>
      </c>
      <c r="E278" s="230" t="str">
        <f>IFERROR(INDEX(Dateneingabe_Teilnehm.!$D$5:$D$294,MATCH(ROWS($A$46:$E278),$D$46:$D$295,0)),"")</f>
        <v/>
      </c>
      <c r="F278" s="230" t="str">
        <f>IFERROR(INDEX(Dateneingabe_Teilnehm.!$C$5:$C$294,MATCH(ROWS($A$46:$E278),$D$46:$D$295,0)),"")</f>
        <v/>
      </c>
      <c r="G278" s="392"/>
      <c r="H278" s="392"/>
      <c r="I278" s="392"/>
      <c r="J278" s="231" t="str">
        <f>IFERROR(INDEX(Dateneingabe_Teilnehm.!$C$5:$C$294,MATCH(ROWS($A$46:$E278),$D$46:$D$295,0)),"")</f>
        <v/>
      </c>
    </row>
    <row r="279" spans="1:10" ht="14.1" hidden="1" customHeight="1" x14ac:dyDescent="0.2">
      <c r="A279" s="237">
        <v>234</v>
      </c>
      <c r="B279" s="224">
        <f>IF(Dateneingabe_Teilnehm.!D238="",0,Dateneingabe_Teilnehm.!D238&amp;" "&amp;Dateneingabe_Teilnehm.!C238&amp;" "&amp;Dateneingabe_Teilnehm.!G238)</f>
        <v>0</v>
      </c>
      <c r="C279" s="230"/>
      <c r="D279" s="233">
        <f t="shared" si="4"/>
        <v>250</v>
      </c>
      <c r="E279" s="230" t="str">
        <f>IFERROR(INDEX(Dateneingabe_Teilnehm.!$D$5:$D$294,MATCH(ROWS($A$46:$E279),$D$46:$D$295,0)),"")</f>
        <v/>
      </c>
      <c r="F279" s="230" t="str">
        <f>IFERROR(INDEX(Dateneingabe_Teilnehm.!$C$5:$C$294,MATCH(ROWS($A$46:$E279),$D$46:$D$295,0)),"")</f>
        <v/>
      </c>
      <c r="G279" s="392"/>
      <c r="H279" s="392"/>
      <c r="I279" s="392"/>
      <c r="J279" s="231" t="str">
        <f>IFERROR(INDEX(Dateneingabe_Teilnehm.!$C$5:$C$294,MATCH(ROWS($A$46:$E279),$D$46:$D$295,0)),"")</f>
        <v/>
      </c>
    </row>
    <row r="280" spans="1:10" ht="14.1" hidden="1" customHeight="1" x14ac:dyDescent="0.2">
      <c r="A280" s="237">
        <v>235</v>
      </c>
      <c r="B280" s="224">
        <f>IF(Dateneingabe_Teilnehm.!D239="",0,Dateneingabe_Teilnehm.!D239&amp;" "&amp;Dateneingabe_Teilnehm.!C239&amp;" "&amp;Dateneingabe_Teilnehm.!G239)</f>
        <v>0</v>
      </c>
      <c r="C280" s="230"/>
      <c r="D280" s="233">
        <f t="shared" si="4"/>
        <v>250</v>
      </c>
      <c r="E280" s="230" t="str">
        <f>IFERROR(INDEX(Dateneingabe_Teilnehm.!$D$5:$D$294,MATCH(ROWS($A$46:$E280),$D$46:$D$295,0)),"")</f>
        <v/>
      </c>
      <c r="F280" s="230" t="str">
        <f>IFERROR(INDEX(Dateneingabe_Teilnehm.!$C$5:$C$294,MATCH(ROWS($A$46:$E280),$D$46:$D$295,0)),"")</f>
        <v/>
      </c>
      <c r="G280" s="392"/>
      <c r="H280" s="392"/>
      <c r="I280" s="392"/>
      <c r="J280" s="231" t="str">
        <f>IFERROR(INDEX(Dateneingabe_Teilnehm.!$C$5:$C$294,MATCH(ROWS($A$46:$E280),$D$46:$D$295,0)),"")</f>
        <v/>
      </c>
    </row>
    <row r="281" spans="1:10" ht="14.1" hidden="1" customHeight="1" x14ac:dyDescent="0.2">
      <c r="A281" s="237">
        <v>236</v>
      </c>
      <c r="B281" s="224">
        <f>IF(Dateneingabe_Teilnehm.!D240="",0,Dateneingabe_Teilnehm.!D240&amp;" "&amp;Dateneingabe_Teilnehm.!C240&amp;" "&amp;Dateneingabe_Teilnehm.!G240)</f>
        <v>0</v>
      </c>
      <c r="C281" s="230"/>
      <c r="D281" s="233">
        <f t="shared" si="4"/>
        <v>250</v>
      </c>
      <c r="E281" s="230" t="str">
        <f>IFERROR(INDEX(Dateneingabe_Teilnehm.!$D$5:$D$294,MATCH(ROWS($A$46:$E281),$D$46:$D$295,0)),"")</f>
        <v/>
      </c>
      <c r="F281" s="230" t="str">
        <f>IFERROR(INDEX(Dateneingabe_Teilnehm.!$C$5:$C$294,MATCH(ROWS($A$46:$E281),$D$46:$D$295,0)),"")</f>
        <v/>
      </c>
      <c r="G281" s="392"/>
      <c r="H281" s="392"/>
      <c r="I281" s="392"/>
      <c r="J281" s="231" t="str">
        <f>IFERROR(INDEX(Dateneingabe_Teilnehm.!$C$5:$C$294,MATCH(ROWS($A$46:$E281),$D$46:$D$295,0)),"")</f>
        <v/>
      </c>
    </row>
    <row r="282" spans="1:10" ht="14.1" hidden="1" customHeight="1" x14ac:dyDescent="0.2">
      <c r="A282" s="237">
        <v>237</v>
      </c>
      <c r="B282" s="224">
        <f>IF(Dateneingabe_Teilnehm.!D241="",0,Dateneingabe_Teilnehm.!D241&amp;" "&amp;Dateneingabe_Teilnehm.!C241&amp;" "&amp;Dateneingabe_Teilnehm.!G241)</f>
        <v>0</v>
      </c>
      <c r="C282" s="230"/>
      <c r="D282" s="233">
        <f t="shared" si="4"/>
        <v>250</v>
      </c>
      <c r="E282" s="230" t="str">
        <f>IFERROR(INDEX(Dateneingabe_Teilnehm.!$D$5:$D$294,MATCH(ROWS($A$46:$E282),$D$46:$D$295,0)),"")</f>
        <v/>
      </c>
      <c r="F282" s="230" t="str">
        <f>IFERROR(INDEX(Dateneingabe_Teilnehm.!$C$5:$C$294,MATCH(ROWS($A$46:$E282),$D$46:$D$295,0)),"")</f>
        <v/>
      </c>
      <c r="G282" s="392"/>
      <c r="H282" s="392"/>
      <c r="I282" s="392"/>
      <c r="J282" s="231" t="str">
        <f>IFERROR(INDEX(Dateneingabe_Teilnehm.!$C$5:$C$294,MATCH(ROWS($A$46:$E282),$D$46:$D$295,0)),"")</f>
        <v/>
      </c>
    </row>
    <row r="283" spans="1:10" ht="14.1" hidden="1" customHeight="1" x14ac:dyDescent="0.2">
      <c r="A283" s="237">
        <v>238</v>
      </c>
      <c r="B283" s="224">
        <f>IF(Dateneingabe_Teilnehm.!D242="",0,Dateneingabe_Teilnehm.!D242&amp;" "&amp;Dateneingabe_Teilnehm.!C242&amp;" "&amp;Dateneingabe_Teilnehm.!G242)</f>
        <v>0</v>
      </c>
      <c r="C283" s="230"/>
      <c r="D283" s="233">
        <f t="shared" si="4"/>
        <v>250</v>
      </c>
      <c r="E283" s="230" t="str">
        <f>IFERROR(INDEX(Dateneingabe_Teilnehm.!$D$5:$D$294,MATCH(ROWS($A$46:$E283),$D$46:$D$295,0)),"")</f>
        <v/>
      </c>
      <c r="F283" s="230" t="str">
        <f>IFERROR(INDEX(Dateneingabe_Teilnehm.!$C$5:$C$294,MATCH(ROWS($A$46:$E283),$D$46:$D$295,0)),"")</f>
        <v/>
      </c>
      <c r="G283" s="392"/>
      <c r="H283" s="392"/>
      <c r="I283" s="392"/>
      <c r="J283" s="231" t="str">
        <f>IFERROR(INDEX(Dateneingabe_Teilnehm.!$C$5:$C$294,MATCH(ROWS($A$46:$E283),$D$46:$D$295,0)),"")</f>
        <v/>
      </c>
    </row>
    <row r="284" spans="1:10" ht="14.1" hidden="1" customHeight="1" x14ac:dyDescent="0.2">
      <c r="A284" s="237">
        <v>239</v>
      </c>
      <c r="B284" s="224">
        <f>IF(Dateneingabe_Teilnehm.!D243="",0,Dateneingabe_Teilnehm.!D243&amp;" "&amp;Dateneingabe_Teilnehm.!C243&amp;" "&amp;Dateneingabe_Teilnehm.!G243)</f>
        <v>0</v>
      </c>
      <c r="C284" s="230"/>
      <c r="D284" s="233">
        <f t="shared" si="4"/>
        <v>250</v>
      </c>
      <c r="E284" s="230" t="str">
        <f>IFERROR(INDEX(Dateneingabe_Teilnehm.!$D$5:$D$294,MATCH(ROWS($A$46:$E284),$D$46:$D$295,0)),"")</f>
        <v/>
      </c>
      <c r="F284" s="230" t="str">
        <f>IFERROR(INDEX(Dateneingabe_Teilnehm.!$C$5:$C$294,MATCH(ROWS($A$46:$E284),$D$46:$D$295,0)),"")</f>
        <v/>
      </c>
      <c r="G284" s="392"/>
      <c r="H284" s="392"/>
      <c r="I284" s="392"/>
      <c r="J284" s="231" t="str">
        <f>IFERROR(INDEX(Dateneingabe_Teilnehm.!$C$5:$C$294,MATCH(ROWS($A$46:$E284),$D$46:$D$295,0)),"")</f>
        <v/>
      </c>
    </row>
    <row r="285" spans="1:10" ht="14.1" hidden="1" customHeight="1" x14ac:dyDescent="0.2">
      <c r="A285" s="237">
        <v>240</v>
      </c>
      <c r="B285" s="224">
        <f>IF(Dateneingabe_Teilnehm.!D244="",0,Dateneingabe_Teilnehm.!D244&amp;" "&amp;Dateneingabe_Teilnehm.!C244&amp;" "&amp;Dateneingabe_Teilnehm.!G244)</f>
        <v>0</v>
      </c>
      <c r="C285" s="230"/>
      <c r="D285" s="233">
        <f t="shared" si="4"/>
        <v>250</v>
      </c>
      <c r="E285" s="230" t="str">
        <f>IFERROR(INDEX(Dateneingabe_Teilnehm.!$D$5:$D$294,MATCH(ROWS($A$46:$E285),$D$46:$D$295,0)),"")</f>
        <v/>
      </c>
      <c r="F285" s="230" t="str">
        <f>IFERROR(INDEX(Dateneingabe_Teilnehm.!$C$5:$C$294,MATCH(ROWS($A$46:$E285),$D$46:$D$295,0)),"")</f>
        <v/>
      </c>
      <c r="G285" s="392"/>
      <c r="H285" s="392"/>
      <c r="I285" s="392"/>
      <c r="J285" s="231" t="str">
        <f>IFERROR(INDEX(Dateneingabe_Teilnehm.!$C$5:$C$294,MATCH(ROWS($A$46:$E285),$D$46:$D$295,0)),"")</f>
        <v/>
      </c>
    </row>
    <row r="286" spans="1:10" ht="14.1" hidden="1" customHeight="1" x14ac:dyDescent="0.2">
      <c r="A286" s="237">
        <v>241</v>
      </c>
      <c r="B286" s="224">
        <f>IF(Dateneingabe_Teilnehm.!D245="",0,Dateneingabe_Teilnehm.!D245&amp;" "&amp;Dateneingabe_Teilnehm.!C245&amp;" "&amp;Dateneingabe_Teilnehm.!G245)</f>
        <v>0</v>
      </c>
      <c r="C286" s="230"/>
      <c r="D286" s="233">
        <f t="shared" si="4"/>
        <v>250</v>
      </c>
      <c r="E286" s="230" t="str">
        <f>IFERROR(INDEX(Dateneingabe_Teilnehm.!$D$5:$D$294,MATCH(ROWS($A$46:$E286),$D$46:$D$295,0)),"")</f>
        <v/>
      </c>
      <c r="F286" s="230" t="str">
        <f>IFERROR(INDEX(Dateneingabe_Teilnehm.!$C$5:$C$294,MATCH(ROWS($A$46:$E286),$D$46:$D$295,0)),"")</f>
        <v/>
      </c>
      <c r="G286" s="392"/>
      <c r="H286" s="392"/>
      <c r="I286" s="392"/>
      <c r="J286" s="231" t="str">
        <f>IFERROR(INDEX(Dateneingabe_Teilnehm.!$C$5:$C$294,MATCH(ROWS($A$46:$E286),$D$46:$D$295,0)),"")</f>
        <v/>
      </c>
    </row>
    <row r="287" spans="1:10" ht="14.1" hidden="1" customHeight="1" x14ac:dyDescent="0.2">
      <c r="A287" s="237">
        <v>242</v>
      </c>
      <c r="B287" s="224">
        <f>IF(Dateneingabe_Teilnehm.!D246="",0,Dateneingabe_Teilnehm.!D246&amp;" "&amp;Dateneingabe_Teilnehm.!C246&amp;" "&amp;Dateneingabe_Teilnehm.!G246)</f>
        <v>0</v>
      </c>
      <c r="C287" s="230"/>
      <c r="D287" s="233">
        <f t="shared" si="4"/>
        <v>250</v>
      </c>
      <c r="E287" s="230" t="str">
        <f>IFERROR(INDEX(Dateneingabe_Teilnehm.!$D$5:$D$294,MATCH(ROWS($A$46:$E287),$D$46:$D$295,0)),"")</f>
        <v/>
      </c>
      <c r="F287" s="230" t="str">
        <f>IFERROR(INDEX(Dateneingabe_Teilnehm.!$C$5:$C$294,MATCH(ROWS($A$46:$E287),$D$46:$D$295,0)),"")</f>
        <v/>
      </c>
      <c r="G287" s="392"/>
      <c r="H287" s="392"/>
      <c r="I287" s="392"/>
      <c r="J287" s="231" t="str">
        <f>IFERROR(INDEX(Dateneingabe_Teilnehm.!$C$5:$C$294,MATCH(ROWS($A$46:$E287),$D$46:$D$295,0)),"")</f>
        <v/>
      </c>
    </row>
    <row r="288" spans="1:10" ht="14.1" hidden="1" customHeight="1" x14ac:dyDescent="0.2">
      <c r="A288" s="237">
        <v>243</v>
      </c>
      <c r="B288" s="224">
        <f>IF(Dateneingabe_Teilnehm.!D247="",0,Dateneingabe_Teilnehm.!D247&amp;" "&amp;Dateneingabe_Teilnehm.!C247&amp;" "&amp;Dateneingabe_Teilnehm.!G247)</f>
        <v>0</v>
      </c>
      <c r="C288" s="230"/>
      <c r="D288" s="233">
        <f t="shared" si="4"/>
        <v>250</v>
      </c>
      <c r="E288" s="230" t="str">
        <f>IFERROR(INDEX(Dateneingabe_Teilnehm.!$D$5:$D$294,MATCH(ROWS($A$46:$E288),$D$46:$D$295,0)),"")</f>
        <v/>
      </c>
      <c r="F288" s="230" t="str">
        <f>IFERROR(INDEX(Dateneingabe_Teilnehm.!$C$5:$C$294,MATCH(ROWS($A$46:$E288),$D$46:$D$295,0)),"")</f>
        <v/>
      </c>
      <c r="G288" s="392"/>
      <c r="H288" s="392"/>
      <c r="I288" s="392"/>
      <c r="J288" s="231" t="str">
        <f>IFERROR(INDEX(Dateneingabe_Teilnehm.!$C$5:$C$294,MATCH(ROWS($A$46:$E288),$D$46:$D$295,0)),"")</f>
        <v/>
      </c>
    </row>
    <row r="289" spans="1:10" ht="14.1" hidden="1" customHeight="1" x14ac:dyDescent="0.2">
      <c r="A289" s="237">
        <v>244</v>
      </c>
      <c r="B289" s="224">
        <f>IF(Dateneingabe_Teilnehm.!D248="",0,Dateneingabe_Teilnehm.!D248&amp;" "&amp;Dateneingabe_Teilnehm.!C248&amp;" "&amp;Dateneingabe_Teilnehm.!G248)</f>
        <v>0</v>
      </c>
      <c r="C289" s="230"/>
      <c r="D289" s="233">
        <f t="shared" si="4"/>
        <v>250</v>
      </c>
      <c r="E289" s="230" t="str">
        <f>IFERROR(INDEX(Dateneingabe_Teilnehm.!$D$5:$D$294,MATCH(ROWS($A$46:$E289),$D$46:$D$295,0)),"")</f>
        <v/>
      </c>
      <c r="F289" s="230" t="str">
        <f>IFERROR(INDEX(Dateneingabe_Teilnehm.!$C$5:$C$294,MATCH(ROWS($A$46:$E289),$D$46:$D$295,0)),"")</f>
        <v/>
      </c>
      <c r="G289" s="392"/>
      <c r="H289" s="392"/>
      <c r="I289" s="392"/>
      <c r="J289" s="231" t="str">
        <f>IFERROR(INDEX(Dateneingabe_Teilnehm.!$C$5:$C$294,MATCH(ROWS($A$46:$E289),$D$46:$D$295,0)),"")</f>
        <v/>
      </c>
    </row>
    <row r="290" spans="1:10" ht="14.1" hidden="1" customHeight="1" x14ac:dyDescent="0.2">
      <c r="A290" s="237">
        <v>245</v>
      </c>
      <c r="B290" s="224">
        <f>IF(Dateneingabe_Teilnehm.!D249="",0,Dateneingabe_Teilnehm.!D249&amp;" "&amp;Dateneingabe_Teilnehm.!C249&amp;" "&amp;Dateneingabe_Teilnehm.!G249)</f>
        <v>0</v>
      </c>
      <c r="C290" s="230"/>
      <c r="D290" s="233">
        <f t="shared" si="4"/>
        <v>250</v>
      </c>
      <c r="E290" s="230" t="str">
        <f>IFERROR(INDEX(Dateneingabe_Teilnehm.!$D$5:$D$294,MATCH(ROWS($A$46:$E290),$D$46:$D$295,0)),"")</f>
        <v/>
      </c>
      <c r="F290" s="230" t="str">
        <f>IFERROR(INDEX(Dateneingabe_Teilnehm.!$C$5:$C$294,MATCH(ROWS($A$46:$E290),$D$46:$D$295,0)),"")</f>
        <v/>
      </c>
      <c r="G290" s="392"/>
      <c r="H290" s="392"/>
      <c r="I290" s="392"/>
      <c r="J290" s="231" t="str">
        <f>IFERROR(INDEX(Dateneingabe_Teilnehm.!$C$5:$C$294,MATCH(ROWS($A$46:$E290),$D$46:$D$295,0)),"")</f>
        <v/>
      </c>
    </row>
    <row r="291" spans="1:10" ht="14.1" hidden="1" customHeight="1" x14ac:dyDescent="0.2">
      <c r="A291" s="237">
        <v>246</v>
      </c>
      <c r="B291" s="224">
        <f>IF(Dateneingabe_Teilnehm.!D250="",0,Dateneingabe_Teilnehm.!D250&amp;" "&amp;Dateneingabe_Teilnehm.!C250&amp;" "&amp;Dateneingabe_Teilnehm.!G250)</f>
        <v>0</v>
      </c>
      <c r="C291" s="230"/>
      <c r="D291" s="233">
        <f t="shared" si="4"/>
        <v>250</v>
      </c>
      <c r="E291" s="230" t="str">
        <f>IFERROR(INDEX(Dateneingabe_Teilnehm.!$D$5:$D$294,MATCH(ROWS($A$46:$E291),$D$46:$D$295,0)),"")</f>
        <v/>
      </c>
      <c r="F291" s="230" t="str">
        <f>IFERROR(INDEX(Dateneingabe_Teilnehm.!$C$5:$C$294,MATCH(ROWS($A$46:$E291),$D$46:$D$295,0)),"")</f>
        <v/>
      </c>
      <c r="G291" s="392"/>
      <c r="H291" s="392"/>
      <c r="I291" s="392"/>
      <c r="J291" s="231" t="str">
        <f>IFERROR(INDEX(Dateneingabe_Teilnehm.!$C$5:$C$294,MATCH(ROWS($A$46:$E291),$D$46:$D$295,0)),"")</f>
        <v/>
      </c>
    </row>
    <row r="292" spans="1:10" ht="14.1" hidden="1" customHeight="1" x14ac:dyDescent="0.2">
      <c r="A292" s="237">
        <v>247</v>
      </c>
      <c r="B292" s="224">
        <f>IF(Dateneingabe_Teilnehm.!D251="",0,Dateneingabe_Teilnehm.!D251&amp;" "&amp;Dateneingabe_Teilnehm.!C251&amp;" "&amp;Dateneingabe_Teilnehm.!G251)</f>
        <v>0</v>
      </c>
      <c r="C292" s="230"/>
      <c r="D292" s="233">
        <f t="shared" si="4"/>
        <v>250</v>
      </c>
      <c r="E292" s="230" t="str">
        <f>IFERROR(INDEX(Dateneingabe_Teilnehm.!$D$5:$D$294,MATCH(ROWS($A$46:$E292),$D$46:$D$295,0)),"")</f>
        <v/>
      </c>
      <c r="F292" s="230" t="str">
        <f>IFERROR(INDEX(Dateneingabe_Teilnehm.!$C$5:$C$294,MATCH(ROWS($A$46:$E292),$D$46:$D$295,0)),"")</f>
        <v/>
      </c>
      <c r="G292" s="392"/>
      <c r="H292" s="392"/>
      <c r="I292" s="392"/>
      <c r="J292" s="231" t="str">
        <f>IFERROR(INDEX(Dateneingabe_Teilnehm.!$C$5:$C$294,MATCH(ROWS($A$46:$E292),$D$46:$D$295,0)),"")</f>
        <v/>
      </c>
    </row>
    <row r="293" spans="1:10" ht="14.1" hidden="1" customHeight="1" x14ac:dyDescent="0.2">
      <c r="A293" s="237">
        <v>248</v>
      </c>
      <c r="B293" s="224">
        <f>IF(Dateneingabe_Teilnehm.!D252="",0,Dateneingabe_Teilnehm.!D252&amp;" "&amp;Dateneingabe_Teilnehm.!C252&amp;" "&amp;Dateneingabe_Teilnehm.!G252)</f>
        <v>0</v>
      </c>
      <c r="C293" s="230"/>
      <c r="D293" s="233">
        <f t="shared" si="4"/>
        <v>250</v>
      </c>
      <c r="E293" s="230" t="str">
        <f>IFERROR(INDEX(Dateneingabe_Teilnehm.!$D$5:$D$294,MATCH(ROWS($A$46:$E293),$D$46:$D$295,0)),"")</f>
        <v/>
      </c>
      <c r="F293" s="230" t="str">
        <f>IFERROR(INDEX(Dateneingabe_Teilnehm.!$C$5:$C$294,MATCH(ROWS($A$46:$E293),$D$46:$D$295,0)),"")</f>
        <v/>
      </c>
      <c r="G293" s="392"/>
      <c r="H293" s="392"/>
      <c r="I293" s="392"/>
      <c r="J293" s="231" t="str">
        <f>IFERROR(INDEX(Dateneingabe_Teilnehm.!$C$5:$C$294,MATCH(ROWS($A$46:$E293),$D$46:$D$295,0)),"")</f>
        <v/>
      </c>
    </row>
    <row r="294" spans="1:10" ht="14.1" hidden="1" customHeight="1" x14ac:dyDescent="0.2">
      <c r="A294" s="237">
        <v>249</v>
      </c>
      <c r="B294" s="224">
        <f>IF(Dateneingabe_Teilnehm.!D253="",0,Dateneingabe_Teilnehm.!D253&amp;" "&amp;Dateneingabe_Teilnehm.!C253&amp;" "&amp;Dateneingabe_Teilnehm.!G253)</f>
        <v>0</v>
      </c>
      <c r="C294" s="230"/>
      <c r="D294" s="233">
        <f t="shared" si="4"/>
        <v>250</v>
      </c>
      <c r="E294" s="230" t="str">
        <f>IFERROR(INDEX(Dateneingabe_Teilnehm.!$D$5:$D$294,MATCH(ROWS($A$46:$E294),$D$46:$D$295,0)),"")</f>
        <v/>
      </c>
      <c r="F294" s="230" t="str">
        <f>IFERROR(INDEX(Dateneingabe_Teilnehm.!$C$5:$C$294,MATCH(ROWS($A$46:$E294),$D$46:$D$295,0)),"")</f>
        <v/>
      </c>
      <c r="G294" s="392"/>
      <c r="H294" s="392"/>
      <c r="I294" s="392"/>
      <c r="J294" s="231" t="str">
        <f>IFERROR(INDEX(Dateneingabe_Teilnehm.!$C$5:$C$294,MATCH(ROWS($A$46:$E294),$D$46:$D$295,0)),"")</f>
        <v/>
      </c>
    </row>
    <row r="295" spans="1:10" ht="14.1" hidden="1" customHeight="1" x14ac:dyDescent="0.2">
      <c r="A295" s="239">
        <v>250</v>
      </c>
      <c r="B295" s="248">
        <f>IF(Dateneingabe_Teilnehm.!D254="",0,Dateneingabe_Teilnehm.!D254&amp;" "&amp;Dateneingabe_Teilnehm.!C254&amp;" "&amp;Dateneingabe_Teilnehm.!G254)</f>
        <v>0</v>
      </c>
      <c r="C295" s="240"/>
      <c r="D295" s="244">
        <f t="shared" si="4"/>
        <v>250</v>
      </c>
      <c r="E295" s="240">
        <f>IFERROR(INDEX(Dateneingabe_Teilnehm.!$D$5:$D$294,MATCH(ROWS($A$46:$E295),$D$46:$D$295,0)),"")</f>
        <v>0</v>
      </c>
      <c r="F295" s="240">
        <f>IFERROR(INDEX(Dateneingabe_Teilnehm.!$C$5:$C$294,MATCH(ROWS($A$46:$E295),$D$46:$D$295,0)),"")</f>
        <v>0</v>
      </c>
      <c r="G295" s="401"/>
      <c r="H295" s="401"/>
      <c r="I295" s="401"/>
      <c r="J295" s="242">
        <f>IFERROR(INDEX(Dateneingabe_Teilnehm.!$C$5:$C$294,MATCH(ROWS($A$46:$E295),$D$46:$D$295,0)),"")</f>
        <v>0</v>
      </c>
    </row>
  </sheetData>
  <sheetProtection algorithmName="SHA-512" hashValue="BmM/8p3QwaqNzovk8Uhww/L3zAhcc8uSiMO/A2Xn9MYzysFsuLjfoWN9qSZ6RZDY982s30JA7fRfkZRiFEUVZw==" saltValue="soJUEvnwDC+CsN0rS2n3PQ==" spinCount="100000" sheet="1" objects="1" scenarios="1"/>
  <mergeCells count="283">
    <mergeCell ref="G18:J18"/>
    <mergeCell ref="G295:I295"/>
    <mergeCell ref="G290:I290"/>
    <mergeCell ref="G291:I291"/>
    <mergeCell ref="G292:I292"/>
    <mergeCell ref="G293:I293"/>
    <mergeCell ref="G294:I294"/>
    <mergeCell ref="G285:I285"/>
    <mergeCell ref="G286:I286"/>
    <mergeCell ref="G287:I287"/>
    <mergeCell ref="G288:I288"/>
    <mergeCell ref="G289:I289"/>
    <mergeCell ref="G280:I280"/>
    <mergeCell ref="G281:I281"/>
    <mergeCell ref="G282:I282"/>
    <mergeCell ref="G283:I283"/>
    <mergeCell ref="G284:I284"/>
    <mergeCell ref="G275:I275"/>
    <mergeCell ref="G276:I276"/>
    <mergeCell ref="G277:I277"/>
    <mergeCell ref="G278:I278"/>
    <mergeCell ref="G279:I279"/>
    <mergeCell ref="G270:I270"/>
    <mergeCell ref="G271:I271"/>
    <mergeCell ref="G272:I272"/>
    <mergeCell ref="G273:I273"/>
    <mergeCell ref="G274:I274"/>
    <mergeCell ref="G265:I265"/>
    <mergeCell ref="G266:I266"/>
    <mergeCell ref="G267:I267"/>
    <mergeCell ref="G268:I268"/>
    <mergeCell ref="G269:I269"/>
    <mergeCell ref="G260:I260"/>
    <mergeCell ref="G261:I261"/>
    <mergeCell ref="G262:I262"/>
    <mergeCell ref="G263:I263"/>
    <mergeCell ref="G264:I264"/>
    <mergeCell ref="G255:I255"/>
    <mergeCell ref="G256:I256"/>
    <mergeCell ref="G257:I257"/>
    <mergeCell ref="G258:I258"/>
    <mergeCell ref="G259:I259"/>
    <mergeCell ref="G250:I250"/>
    <mergeCell ref="G251:I251"/>
    <mergeCell ref="G252:I252"/>
    <mergeCell ref="G253:I253"/>
    <mergeCell ref="G254:I254"/>
    <mergeCell ref="G245:I245"/>
    <mergeCell ref="G246:I246"/>
    <mergeCell ref="G247:I247"/>
    <mergeCell ref="G248:I248"/>
    <mergeCell ref="G249:I249"/>
    <mergeCell ref="G240:I240"/>
    <mergeCell ref="G241:I241"/>
    <mergeCell ref="G242:I242"/>
    <mergeCell ref="G243:I243"/>
    <mergeCell ref="G244:I244"/>
    <mergeCell ref="G235:I235"/>
    <mergeCell ref="G236:I236"/>
    <mergeCell ref="G237:I237"/>
    <mergeCell ref="G238:I238"/>
    <mergeCell ref="G239:I239"/>
    <mergeCell ref="G230:I230"/>
    <mergeCell ref="G231:I231"/>
    <mergeCell ref="G232:I232"/>
    <mergeCell ref="G233:I233"/>
    <mergeCell ref="G234:I234"/>
    <mergeCell ref="G225:I225"/>
    <mergeCell ref="G226:I226"/>
    <mergeCell ref="G227:I227"/>
    <mergeCell ref="G228:I228"/>
    <mergeCell ref="G229:I229"/>
    <mergeCell ref="G220:I220"/>
    <mergeCell ref="G221:I221"/>
    <mergeCell ref="G222:I222"/>
    <mergeCell ref="G223:I223"/>
    <mergeCell ref="G224:I224"/>
    <mergeCell ref="G215:I215"/>
    <mergeCell ref="G216:I216"/>
    <mergeCell ref="G217:I217"/>
    <mergeCell ref="G218:I218"/>
    <mergeCell ref="G219:I219"/>
    <mergeCell ref="G210:I210"/>
    <mergeCell ref="G211:I211"/>
    <mergeCell ref="G212:I212"/>
    <mergeCell ref="G213:I213"/>
    <mergeCell ref="G214:I214"/>
    <mergeCell ref="G205:I205"/>
    <mergeCell ref="G206:I206"/>
    <mergeCell ref="G207:I207"/>
    <mergeCell ref="G208:I208"/>
    <mergeCell ref="G209:I209"/>
    <mergeCell ref="G200:I200"/>
    <mergeCell ref="G201:I201"/>
    <mergeCell ref="G202:I202"/>
    <mergeCell ref="G203:I203"/>
    <mergeCell ref="G204:I204"/>
    <mergeCell ref="G195:I195"/>
    <mergeCell ref="G196:I196"/>
    <mergeCell ref="G197:I197"/>
    <mergeCell ref="G198:I198"/>
    <mergeCell ref="G199:I199"/>
    <mergeCell ref="G190:I190"/>
    <mergeCell ref="G191:I191"/>
    <mergeCell ref="G192:I192"/>
    <mergeCell ref="G193:I193"/>
    <mergeCell ref="G194:I194"/>
    <mergeCell ref="G185:I185"/>
    <mergeCell ref="G186:I186"/>
    <mergeCell ref="G187:I187"/>
    <mergeCell ref="G188:I188"/>
    <mergeCell ref="G189:I189"/>
    <mergeCell ref="G180:I180"/>
    <mergeCell ref="G181:I181"/>
    <mergeCell ref="G182:I182"/>
    <mergeCell ref="G183:I183"/>
    <mergeCell ref="G184:I184"/>
    <mergeCell ref="G175:I175"/>
    <mergeCell ref="G176:I176"/>
    <mergeCell ref="G177:I177"/>
    <mergeCell ref="G178:I178"/>
    <mergeCell ref="G179:I179"/>
    <mergeCell ref="G170:I170"/>
    <mergeCell ref="G171:I171"/>
    <mergeCell ref="G172:I172"/>
    <mergeCell ref="G173:I173"/>
    <mergeCell ref="G174:I174"/>
    <mergeCell ref="G165:I165"/>
    <mergeCell ref="G166:I166"/>
    <mergeCell ref="G167:I167"/>
    <mergeCell ref="G168:I168"/>
    <mergeCell ref="G169:I169"/>
    <mergeCell ref="G160:I160"/>
    <mergeCell ref="G161:I161"/>
    <mergeCell ref="G162:I162"/>
    <mergeCell ref="G163:I163"/>
    <mergeCell ref="G164:I164"/>
    <mergeCell ref="G155:I155"/>
    <mergeCell ref="G156:I156"/>
    <mergeCell ref="G157:I157"/>
    <mergeCell ref="G158:I158"/>
    <mergeCell ref="G159:I159"/>
    <mergeCell ref="G150:I150"/>
    <mergeCell ref="G151:I151"/>
    <mergeCell ref="G152:I152"/>
    <mergeCell ref="G153:I153"/>
    <mergeCell ref="G154:I154"/>
    <mergeCell ref="G145:I145"/>
    <mergeCell ref="G146:I146"/>
    <mergeCell ref="G147:I147"/>
    <mergeCell ref="G148:I148"/>
    <mergeCell ref="G149:I149"/>
    <mergeCell ref="G140:I140"/>
    <mergeCell ref="G141:I141"/>
    <mergeCell ref="G142:I142"/>
    <mergeCell ref="G143:I143"/>
    <mergeCell ref="G144:I144"/>
    <mergeCell ref="G135:I135"/>
    <mergeCell ref="G136:I136"/>
    <mergeCell ref="G137:I137"/>
    <mergeCell ref="G138:I138"/>
    <mergeCell ref="G139:I139"/>
    <mergeCell ref="G130:I130"/>
    <mergeCell ref="G131:I131"/>
    <mergeCell ref="G132:I132"/>
    <mergeCell ref="G133:I133"/>
    <mergeCell ref="G134:I134"/>
    <mergeCell ref="G125:I125"/>
    <mergeCell ref="G126:I126"/>
    <mergeCell ref="G127:I127"/>
    <mergeCell ref="G128:I128"/>
    <mergeCell ref="G129:I129"/>
    <mergeCell ref="G120:I120"/>
    <mergeCell ref="G121:I121"/>
    <mergeCell ref="G122:I122"/>
    <mergeCell ref="G123:I123"/>
    <mergeCell ref="G124:I124"/>
    <mergeCell ref="G115:I115"/>
    <mergeCell ref="G116:I116"/>
    <mergeCell ref="G117:I117"/>
    <mergeCell ref="G118:I118"/>
    <mergeCell ref="G119:I119"/>
    <mergeCell ref="G110:I110"/>
    <mergeCell ref="G111:I111"/>
    <mergeCell ref="G112:I112"/>
    <mergeCell ref="G113:I113"/>
    <mergeCell ref="G114:I114"/>
    <mergeCell ref="G105:I105"/>
    <mergeCell ref="G106:I106"/>
    <mergeCell ref="G107:I107"/>
    <mergeCell ref="G108:I108"/>
    <mergeCell ref="G109:I109"/>
    <mergeCell ref="G100:I100"/>
    <mergeCell ref="G101:I101"/>
    <mergeCell ref="G102:I102"/>
    <mergeCell ref="G103:I103"/>
    <mergeCell ref="G104:I104"/>
    <mergeCell ref="G95:I95"/>
    <mergeCell ref="G96:I96"/>
    <mergeCell ref="G97:I97"/>
    <mergeCell ref="G98:I98"/>
    <mergeCell ref="G99:I99"/>
    <mergeCell ref="G90:I90"/>
    <mergeCell ref="G91:I91"/>
    <mergeCell ref="G92:I92"/>
    <mergeCell ref="G93:I93"/>
    <mergeCell ref="G94:I94"/>
    <mergeCell ref="G85:I85"/>
    <mergeCell ref="G86:I86"/>
    <mergeCell ref="G87:I87"/>
    <mergeCell ref="G88:I88"/>
    <mergeCell ref="G89:I89"/>
    <mergeCell ref="G80:I80"/>
    <mergeCell ref="G81:I81"/>
    <mergeCell ref="G82:I82"/>
    <mergeCell ref="G83:I83"/>
    <mergeCell ref="G84:I84"/>
    <mergeCell ref="G75:I75"/>
    <mergeCell ref="G76:I76"/>
    <mergeCell ref="G77:I77"/>
    <mergeCell ref="G78:I78"/>
    <mergeCell ref="G79:I79"/>
    <mergeCell ref="G70:I70"/>
    <mergeCell ref="G71:I71"/>
    <mergeCell ref="G72:I72"/>
    <mergeCell ref="G73:I73"/>
    <mergeCell ref="G74:I74"/>
    <mergeCell ref="G65:I65"/>
    <mergeCell ref="G66:I66"/>
    <mergeCell ref="G67:I67"/>
    <mergeCell ref="G68:I68"/>
    <mergeCell ref="G69:I69"/>
    <mergeCell ref="G60:I60"/>
    <mergeCell ref="G61:I61"/>
    <mergeCell ref="G62:I62"/>
    <mergeCell ref="G63:I63"/>
    <mergeCell ref="G64:I64"/>
    <mergeCell ref="G55:I55"/>
    <mergeCell ref="G56:I56"/>
    <mergeCell ref="G57:I57"/>
    <mergeCell ref="G58:I58"/>
    <mergeCell ref="G59:I59"/>
    <mergeCell ref="G50:I50"/>
    <mergeCell ref="G51:I51"/>
    <mergeCell ref="G52:I52"/>
    <mergeCell ref="G53:I53"/>
    <mergeCell ref="G54:I54"/>
    <mergeCell ref="G29:I29"/>
    <mergeCell ref="G30:I30"/>
    <mergeCell ref="G41:I41"/>
    <mergeCell ref="G46:I46"/>
    <mergeCell ref="G47:I47"/>
    <mergeCell ref="G48:I48"/>
    <mergeCell ref="G49:I49"/>
    <mergeCell ref="G36:I36"/>
    <mergeCell ref="G37:I37"/>
    <mergeCell ref="G38:I38"/>
    <mergeCell ref="G39:I39"/>
    <mergeCell ref="G40:I40"/>
    <mergeCell ref="A1:I1"/>
    <mergeCell ref="G45:I45"/>
    <mergeCell ref="G24:I24"/>
    <mergeCell ref="G25:I25"/>
    <mergeCell ref="G31:I31"/>
    <mergeCell ref="G32:I32"/>
    <mergeCell ref="G33:I33"/>
    <mergeCell ref="G34:I34"/>
    <mergeCell ref="G35:I35"/>
    <mergeCell ref="G26:I26"/>
    <mergeCell ref="G27:I27"/>
    <mergeCell ref="G28:I28"/>
    <mergeCell ref="G19:J19"/>
    <mergeCell ref="G20:J20"/>
    <mergeCell ref="G21:J21"/>
    <mergeCell ref="G22:J22"/>
    <mergeCell ref="G23:J23"/>
    <mergeCell ref="G11:J11"/>
    <mergeCell ref="G12:J12"/>
    <mergeCell ref="G13:J13"/>
    <mergeCell ref="G14:J14"/>
    <mergeCell ref="G15:J15"/>
    <mergeCell ref="G16:J16"/>
    <mergeCell ref="G17:J17"/>
  </mergeCells>
  <conditionalFormatting sqref="E46:F295">
    <cfRule type="cellIs" dxfId="31" priority="3" operator="equal">
      <formula>0</formula>
    </cfRule>
  </conditionalFormatting>
  <conditionalFormatting sqref="G12:G23 E12:F41">
    <cfRule type="cellIs" dxfId="30" priority="4" operator="equal">
      <formula>0</formula>
    </cfRule>
  </conditionalFormatting>
  <conditionalFormatting sqref="J46:J295">
    <cfRule type="cellIs" dxfId="29" priority="1" operator="equal">
      <formula>0</formula>
    </cfRule>
  </conditionalFormatting>
  <pageMargins left="0.70866141732283472" right="0.31496062992125984" top="0.78740157480314965" bottom="0.78740157480314965" header="0.31496062992125984" footer="0.31496062992125984"/>
  <pageSetup paperSize="9" orientation="portrait" verticalDpi="2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31454-9B9D-40C6-A79C-8FAA3FD71851}">
  <sheetPr codeName="Tabelle11">
    <tabColor rgb="FFEE7F00"/>
  </sheetPr>
  <dimension ref="A1:O380"/>
  <sheetViews>
    <sheetView workbookViewId="0">
      <selection activeCell="B12" sqref="B12"/>
    </sheetView>
  </sheetViews>
  <sheetFormatPr baseColWidth="10" defaultColWidth="0" defaultRowHeight="12.6" zeroHeight="1" x14ac:dyDescent="0.2"/>
  <cols>
    <col min="1" max="1" width="3.6328125" style="8" customWidth="1"/>
    <col min="2" max="2" width="13.08984375" style="3" customWidth="1"/>
    <col min="3" max="3" width="10.08984375" style="3" customWidth="1"/>
    <col min="4" max="4" width="4.36328125" style="8" hidden="1" customWidth="1"/>
    <col min="5" max="7" width="2.6328125" style="8" customWidth="1"/>
    <col min="8" max="8" width="15.90625" style="3" customWidth="1"/>
    <col min="9" max="13" width="3.6328125" style="8" customWidth="1"/>
    <col min="14" max="14" width="12.453125" style="273" customWidth="1"/>
    <col min="15" max="15" width="0.6328125" style="276" customWidth="1"/>
    <col min="16" max="16384" width="11" hidden="1"/>
  </cols>
  <sheetData>
    <row r="1" spans="1:14" x14ac:dyDescent="0.2">
      <c r="A1" s="389" t="s">
        <v>2845</v>
      </c>
      <c r="B1" s="389"/>
      <c r="C1" s="389"/>
      <c r="D1" s="389"/>
      <c r="E1" s="389"/>
      <c r="F1" s="389"/>
      <c r="G1" s="389"/>
      <c r="H1" s="389"/>
      <c r="I1" s="234"/>
      <c r="J1" s="234"/>
      <c r="K1" s="234"/>
      <c r="L1" s="234"/>
      <c r="M1" s="234"/>
      <c r="N1" s="234"/>
    </row>
    <row r="2" spans="1:14" x14ac:dyDescent="0.2">
      <c r="A2" s="234"/>
      <c r="B2" s="245"/>
      <c r="C2" s="245"/>
      <c r="D2" s="234"/>
      <c r="E2" s="234"/>
      <c r="F2" s="234"/>
      <c r="G2" s="234"/>
      <c r="H2" s="245"/>
      <c r="I2" s="234"/>
      <c r="J2" s="234"/>
      <c r="K2" s="234"/>
      <c r="L2" s="234"/>
      <c r="M2" s="234"/>
      <c r="N2" s="234"/>
    </row>
    <row r="3" spans="1:14" x14ac:dyDescent="0.2">
      <c r="A3" s="234"/>
      <c r="B3" s="245"/>
      <c r="C3" s="246" t="s">
        <v>2465</v>
      </c>
      <c r="D3" s="246" t="s">
        <v>2465</v>
      </c>
      <c r="E3" s="405" t="str">
        <f>Unterschriftenliste!G3</f>
        <v/>
      </c>
      <c r="F3" s="406"/>
      <c r="G3" s="406"/>
      <c r="H3" s="406"/>
      <c r="I3" s="406"/>
      <c r="J3" s="406"/>
      <c r="K3" s="406"/>
      <c r="L3" s="406"/>
      <c r="M3" s="406"/>
      <c r="N3" s="18"/>
    </row>
    <row r="4" spans="1:14" x14ac:dyDescent="0.2">
      <c r="A4" s="234"/>
      <c r="B4" s="245"/>
      <c r="C4" s="246" t="s">
        <v>2446</v>
      </c>
      <c r="D4" s="246" t="s">
        <v>2446</v>
      </c>
      <c r="E4" s="403" t="str">
        <f>Unterschriftenliste!G4</f>
        <v/>
      </c>
      <c r="F4" s="404"/>
      <c r="G4" s="404"/>
      <c r="H4" s="404"/>
      <c r="I4" s="404"/>
      <c r="J4" s="404"/>
      <c r="K4" s="404"/>
      <c r="L4" s="404"/>
      <c r="M4" s="404"/>
      <c r="N4" s="18"/>
    </row>
    <row r="5" spans="1:14" x14ac:dyDescent="0.2">
      <c r="A5" s="234"/>
      <c r="B5" s="245"/>
      <c r="C5" s="246" t="s">
        <v>2466</v>
      </c>
      <c r="D5" s="246" t="s">
        <v>2466</v>
      </c>
      <c r="E5" s="403" t="str">
        <f>Unterschriftenliste!G5</f>
        <v/>
      </c>
      <c r="F5" s="404"/>
      <c r="G5" s="404"/>
      <c r="H5" s="404"/>
      <c r="I5" s="404"/>
      <c r="J5" s="404"/>
      <c r="K5" s="404"/>
      <c r="L5" s="404"/>
      <c r="M5" s="404"/>
      <c r="N5" s="18"/>
    </row>
    <row r="6" spans="1:14" x14ac:dyDescent="0.2">
      <c r="A6" s="234"/>
      <c r="B6" s="245"/>
      <c r="C6" s="246" t="s">
        <v>2</v>
      </c>
      <c r="D6" s="246" t="s">
        <v>2</v>
      </c>
      <c r="E6" s="403" t="str">
        <f>Unterschriftenliste!G6</f>
        <v/>
      </c>
      <c r="F6" s="404"/>
      <c r="G6" s="404"/>
      <c r="H6" s="404"/>
      <c r="I6" s="260"/>
      <c r="J6" s="260"/>
      <c r="K6" s="260"/>
      <c r="L6" s="260"/>
      <c r="M6" s="260"/>
      <c r="N6" s="234"/>
    </row>
    <row r="7" spans="1:14" x14ac:dyDescent="0.2">
      <c r="A7" s="234"/>
      <c r="B7" s="245"/>
      <c r="C7" s="246" t="s">
        <v>3</v>
      </c>
      <c r="D7" s="246" t="s">
        <v>3</v>
      </c>
      <c r="E7" s="403" t="str">
        <f>Unterschriftenliste!G7</f>
        <v/>
      </c>
      <c r="F7" s="404"/>
      <c r="G7" s="404"/>
      <c r="H7" s="404"/>
      <c r="I7" s="260"/>
      <c r="J7" s="260"/>
      <c r="K7" s="260"/>
      <c r="L7" s="260"/>
      <c r="M7" s="260"/>
      <c r="N7" s="234"/>
    </row>
    <row r="8" spans="1:14" x14ac:dyDescent="0.2">
      <c r="A8" s="234"/>
      <c r="B8" s="245"/>
      <c r="C8" s="245"/>
      <c r="D8" s="234"/>
      <c r="E8" s="234"/>
      <c r="F8" s="234"/>
      <c r="G8" s="234"/>
      <c r="H8" s="245"/>
      <c r="I8" s="234"/>
      <c r="J8" s="234"/>
      <c r="K8" s="234"/>
      <c r="L8" s="234"/>
      <c r="M8" s="234"/>
      <c r="N8" s="234"/>
    </row>
    <row r="9" spans="1:14" x14ac:dyDescent="0.2">
      <c r="A9" s="234"/>
      <c r="B9" s="245"/>
      <c r="C9" s="245"/>
      <c r="D9" s="234"/>
      <c r="E9" s="234"/>
      <c r="F9" s="234"/>
      <c r="G9" s="234"/>
      <c r="H9" s="245"/>
      <c r="I9" s="234"/>
      <c r="J9" s="234"/>
      <c r="K9" s="234"/>
      <c r="L9" s="234"/>
      <c r="M9" s="234"/>
      <c r="N9" s="234"/>
    </row>
    <row r="10" spans="1:14" x14ac:dyDescent="0.2">
      <c r="A10" s="252" t="s">
        <v>2467</v>
      </c>
      <c r="B10" s="253"/>
      <c r="C10" s="253"/>
      <c r="D10" s="161"/>
      <c r="E10" s="161"/>
      <c r="F10" s="161"/>
      <c r="G10" s="161"/>
      <c r="H10" s="253"/>
      <c r="I10" s="161"/>
      <c r="J10" s="161"/>
      <c r="K10" s="161"/>
      <c r="L10" s="161"/>
      <c r="M10" s="161"/>
      <c r="N10" s="234"/>
    </row>
    <row r="11" spans="1:14" x14ac:dyDescent="0.2">
      <c r="A11" s="262" t="s">
        <v>2473</v>
      </c>
      <c r="B11" s="263" t="s">
        <v>2470</v>
      </c>
      <c r="C11" s="263" t="s">
        <v>2450</v>
      </c>
      <c r="D11" s="264"/>
      <c r="E11" s="264" t="s">
        <v>2474</v>
      </c>
      <c r="F11" s="264" t="s">
        <v>2475</v>
      </c>
      <c r="G11" s="264" t="s">
        <v>3955</v>
      </c>
      <c r="H11" s="263" t="s">
        <v>2476</v>
      </c>
      <c r="I11" s="264"/>
      <c r="J11" s="264"/>
      <c r="K11" s="264"/>
      <c r="L11" s="264" t="s">
        <v>2453</v>
      </c>
      <c r="M11" s="264" t="s">
        <v>2477</v>
      </c>
      <c r="N11" s="324"/>
    </row>
    <row r="12" spans="1:14" ht="14.1" customHeight="1" x14ac:dyDescent="0.2">
      <c r="A12" s="254">
        <v>1</v>
      </c>
      <c r="B12" s="255" t="str">
        <f>IF(Unterschriftenliste!E12="","",Unterschriftenliste!E12)</f>
        <v/>
      </c>
      <c r="C12" s="255" t="str">
        <f>IF(Unterschriftenliste!F12="","",Unterschriftenliste!F12)</f>
        <v/>
      </c>
      <c r="D12" s="259" t="str">
        <f>IF(B12=0,"",VLOOKUP(CONCATENATE(B12&amp;" "&amp;C12),Dateneingabe_Refer.!$M$5:$N$32,2,FALSE))</f>
        <v/>
      </c>
      <c r="E12" s="259" t="str">
        <f>IF(D12=1,"x","")</f>
        <v/>
      </c>
      <c r="F12" s="259" t="str">
        <f>IF(D12=2,"x","")</f>
        <v/>
      </c>
      <c r="G12" s="259" t="str">
        <f>IF(D12=3,"x","")</f>
        <v/>
      </c>
      <c r="H12" s="255" t="str">
        <f>IF(B12="","",VLOOKUP(B12,Dateneingabe_Refer.!$E$5:$H$32,3,FALSE)&amp;" "&amp;VLOOKUP(B12,Dateneingabe_Refer.!$E$5:$H$32,4,FALSE))</f>
        <v/>
      </c>
      <c r="I12" s="259"/>
      <c r="J12" s="259"/>
      <c r="K12" s="259"/>
      <c r="L12" s="259" t="str">
        <f>IF(B12="","",VLOOKUP(CONCATENATE(B12," ",C12),Dateneingabe_Refer.!$M$5:$P$32,3,FALSE))</f>
        <v/>
      </c>
      <c r="M12" s="259" t="str">
        <f>IF(B12="","",VLOOKUP(CONCATENATE(B12," ",C12),Dateneingabe_Refer.!$M$5:$P$32,4,FALSE))</f>
        <v/>
      </c>
      <c r="N12" s="324"/>
    </row>
    <row r="13" spans="1:14" ht="14.1" customHeight="1" x14ac:dyDescent="0.2">
      <c r="A13" s="256">
        <v>2</v>
      </c>
      <c r="B13" s="250" t="str">
        <f>IF(Unterschriftenliste!E13="","",Unterschriftenliste!E13)</f>
        <v/>
      </c>
      <c r="C13" s="250" t="str">
        <f>IF(Unterschriftenliste!F13="","",Unterschriftenliste!F13)</f>
        <v/>
      </c>
      <c r="D13" s="260" t="str">
        <f>IF(B13=0,"",VLOOKUP(CONCATENATE(B13&amp;" "&amp;C13),Dateneingabe_Refer.!$M$5:$N$32,2,FALSE))</f>
        <v/>
      </c>
      <c r="E13" s="260" t="str">
        <f t="shared" ref="E13:E41" si="0">IF(D13=1,"x","")</f>
        <v/>
      </c>
      <c r="F13" s="260" t="str">
        <f t="shared" ref="F13:F41" si="1">IF(D13=2,"x","")</f>
        <v/>
      </c>
      <c r="G13" s="260" t="str">
        <f t="shared" ref="G13:G41" si="2">IF(D13=3,"x","")</f>
        <v/>
      </c>
      <c r="H13" s="250" t="str">
        <f>IF(B13="","",VLOOKUP(B13,Dateneingabe_Refer.!$E$5:$H$32,3,FALSE)&amp;" "&amp;VLOOKUP(B13,Dateneingabe_Refer.!$E$5:$H$32,4,FALSE))</f>
        <v/>
      </c>
      <c r="I13" s="260"/>
      <c r="J13" s="260"/>
      <c r="K13" s="260"/>
      <c r="L13" s="260" t="str">
        <f>IF(B13="","",VLOOKUP(CONCATENATE(B13," ",C13),Dateneingabe_Refer.!$M$5:$P$32,3,FALSE))</f>
        <v/>
      </c>
      <c r="M13" s="260" t="str">
        <f>IF(B13="","",VLOOKUP(CONCATENATE(B13," ",C13),Dateneingabe_Refer.!$M$5:$P$32,4,FALSE))</f>
        <v/>
      </c>
      <c r="N13" s="268"/>
    </row>
    <row r="14" spans="1:14" ht="14.1" customHeight="1" x14ac:dyDescent="0.2">
      <c r="A14" s="256">
        <v>3</v>
      </c>
      <c r="B14" s="250" t="str">
        <f>IF(Unterschriftenliste!E14="","",Unterschriftenliste!E14)</f>
        <v/>
      </c>
      <c r="C14" s="250" t="str">
        <f>IF(Unterschriftenliste!F14="","",Unterschriftenliste!F14)</f>
        <v/>
      </c>
      <c r="D14" s="260" t="str">
        <f>IF(B14=0,"",VLOOKUP(CONCATENATE(B14&amp;" "&amp;C14),Dateneingabe_Refer.!$M$5:$N$32,2,FALSE))</f>
        <v/>
      </c>
      <c r="E14" s="260" t="str">
        <f t="shared" si="0"/>
        <v/>
      </c>
      <c r="F14" s="260" t="str">
        <f t="shared" si="1"/>
        <v/>
      </c>
      <c r="G14" s="260" t="str">
        <f t="shared" si="2"/>
        <v/>
      </c>
      <c r="H14" s="250" t="str">
        <f>IF(B14="","",VLOOKUP(B14,Dateneingabe_Refer.!$E$5:$H$32,3,FALSE)&amp;" "&amp;VLOOKUP(B14,Dateneingabe_Refer.!$E$5:$H$32,4,FALSE))</f>
        <v/>
      </c>
      <c r="I14" s="260"/>
      <c r="J14" s="260"/>
      <c r="K14" s="260"/>
      <c r="L14" s="260" t="str">
        <f>IF(B14="","",VLOOKUP(CONCATENATE(B14," ",C14),Dateneingabe_Refer.!$M$5:$P$32,3,FALSE))</f>
        <v/>
      </c>
      <c r="M14" s="260" t="str">
        <f>IF(B14="","",VLOOKUP(CONCATENATE(B14," ",C14),Dateneingabe_Refer.!$M$5:$P$32,4,FALSE))</f>
        <v/>
      </c>
      <c r="N14" s="268"/>
    </row>
    <row r="15" spans="1:14" ht="14.1" customHeight="1" x14ac:dyDescent="0.2">
      <c r="A15" s="256">
        <v>4</v>
      </c>
      <c r="B15" s="250" t="str">
        <f>IF(Unterschriftenliste!E15="","",Unterschriftenliste!E15)</f>
        <v/>
      </c>
      <c r="C15" s="250" t="str">
        <f>IF(Unterschriftenliste!F15="","",Unterschriftenliste!F15)</f>
        <v/>
      </c>
      <c r="D15" s="260" t="str">
        <f>IF(B15=0,"",VLOOKUP(CONCATENATE(B15&amp;" "&amp;C15),Dateneingabe_Refer.!$M$5:$N$32,2,FALSE))</f>
        <v/>
      </c>
      <c r="E15" s="260" t="str">
        <f t="shared" si="0"/>
        <v/>
      </c>
      <c r="F15" s="260" t="str">
        <f t="shared" si="1"/>
        <v/>
      </c>
      <c r="G15" s="260" t="str">
        <f t="shared" si="2"/>
        <v/>
      </c>
      <c r="H15" s="250" t="str">
        <f>IF(B15="","",VLOOKUP(B15,Dateneingabe_Refer.!$E$5:$H$32,3,FALSE)&amp;" "&amp;VLOOKUP(B15,Dateneingabe_Refer.!$E$5:$H$32,4,FALSE))</f>
        <v/>
      </c>
      <c r="I15" s="260"/>
      <c r="J15" s="260"/>
      <c r="K15" s="260"/>
      <c r="L15" s="260" t="str">
        <f>IF(B15="","",VLOOKUP(CONCATENATE(B15," ",C15),Dateneingabe_Refer.!$M$5:$P$32,3,FALSE))</f>
        <v/>
      </c>
      <c r="M15" s="260" t="str">
        <f>IF(B15="","",VLOOKUP(CONCATENATE(B15," ",C15),Dateneingabe_Refer.!$M$5:$P$32,4,FALSE))</f>
        <v/>
      </c>
      <c r="N15" s="268"/>
    </row>
    <row r="16" spans="1:14" ht="14.1" customHeight="1" x14ac:dyDescent="0.2">
      <c r="A16" s="256">
        <v>5</v>
      </c>
      <c r="B16" s="250" t="str">
        <f>IF(Unterschriftenliste!E16="","",Unterschriftenliste!E16)</f>
        <v/>
      </c>
      <c r="C16" s="250" t="str">
        <f>IF(Unterschriftenliste!F16="","",Unterschriftenliste!F16)</f>
        <v/>
      </c>
      <c r="D16" s="260" t="str">
        <f>IF(B16=0,"",VLOOKUP(CONCATENATE(B16&amp;" "&amp;C16),Dateneingabe_Refer.!$M$5:$N$32,2,FALSE))</f>
        <v/>
      </c>
      <c r="E16" s="260" t="str">
        <f t="shared" si="0"/>
        <v/>
      </c>
      <c r="F16" s="260" t="str">
        <f t="shared" si="1"/>
        <v/>
      </c>
      <c r="G16" s="260" t="str">
        <f t="shared" si="2"/>
        <v/>
      </c>
      <c r="H16" s="250" t="str">
        <f>IF(B16="","",VLOOKUP(B16,Dateneingabe_Refer.!$E$5:$H$32,3,FALSE)&amp;" "&amp;VLOOKUP(B16,Dateneingabe_Refer.!$E$5:$H$32,4,FALSE))</f>
        <v/>
      </c>
      <c r="I16" s="260"/>
      <c r="J16" s="260"/>
      <c r="K16" s="260"/>
      <c r="L16" s="260" t="str">
        <f>IF(B16="","",VLOOKUP(CONCATENATE(B16," ",C16),Dateneingabe_Refer.!$M$5:$P$32,3,FALSE))</f>
        <v/>
      </c>
      <c r="M16" s="260" t="str">
        <f>IF(B16="","",VLOOKUP(CONCATENATE(B16," ",C16),Dateneingabe_Refer.!$M$5:$P$32,4,FALSE))</f>
        <v/>
      </c>
      <c r="N16" s="268"/>
    </row>
    <row r="17" spans="1:14" ht="14.1" customHeight="1" x14ac:dyDescent="0.2">
      <c r="A17" s="256">
        <v>6</v>
      </c>
      <c r="B17" s="250" t="str">
        <f>IF(Unterschriftenliste!E17="","",Unterschriftenliste!E17)</f>
        <v/>
      </c>
      <c r="C17" s="250" t="str">
        <f>IF(Unterschriftenliste!F17="","",Unterschriftenliste!F17)</f>
        <v/>
      </c>
      <c r="D17" s="260" t="str">
        <f>IF(B17=0,"",VLOOKUP(CONCATENATE(B17&amp;" "&amp;C17),Dateneingabe_Refer.!$M$5:$N$32,2,FALSE))</f>
        <v/>
      </c>
      <c r="E17" s="260" t="str">
        <f t="shared" si="0"/>
        <v/>
      </c>
      <c r="F17" s="260" t="str">
        <f t="shared" si="1"/>
        <v/>
      </c>
      <c r="G17" s="260" t="str">
        <f t="shared" si="2"/>
        <v/>
      </c>
      <c r="H17" s="250" t="str">
        <f>IF(B17="","",VLOOKUP(B17,Dateneingabe_Refer.!$E$5:$H$32,3,FALSE)&amp;" "&amp;VLOOKUP(B17,Dateneingabe_Refer.!$E$5:$H$32,4,FALSE))</f>
        <v/>
      </c>
      <c r="I17" s="260"/>
      <c r="J17" s="260"/>
      <c r="K17" s="260"/>
      <c r="L17" s="260" t="str">
        <f>IF(B17="","",VLOOKUP(CONCATENATE(B17," ",C17),Dateneingabe_Refer.!$M$5:$P$32,3,FALSE))</f>
        <v/>
      </c>
      <c r="M17" s="260" t="str">
        <f>IF(B17="","",VLOOKUP(CONCATENATE(B17," ",C17),Dateneingabe_Refer.!$M$5:$P$32,4,FALSE))</f>
        <v/>
      </c>
      <c r="N17" s="268"/>
    </row>
    <row r="18" spans="1:14" ht="14.1" customHeight="1" x14ac:dyDescent="0.2">
      <c r="A18" s="256">
        <v>7</v>
      </c>
      <c r="B18" s="250" t="str">
        <f>IF(Unterschriftenliste!E18="","",Unterschriftenliste!E18)</f>
        <v/>
      </c>
      <c r="C18" s="250" t="str">
        <f>IF(Unterschriftenliste!F18="","",Unterschriftenliste!F18)</f>
        <v/>
      </c>
      <c r="D18" s="260" t="str">
        <f>IF(B18=0,"",VLOOKUP(CONCATENATE(B18&amp;" "&amp;C18),Dateneingabe_Refer.!$M$5:$N$32,2,FALSE))</f>
        <v/>
      </c>
      <c r="E18" s="260" t="str">
        <f t="shared" si="0"/>
        <v/>
      </c>
      <c r="F18" s="260" t="str">
        <f t="shared" si="1"/>
        <v/>
      </c>
      <c r="G18" s="260" t="str">
        <f t="shared" si="2"/>
        <v/>
      </c>
      <c r="H18" s="250" t="str">
        <f>IF(B18="","",VLOOKUP(B18,Dateneingabe_Refer.!$E$5:$H$32,3,FALSE)&amp;" "&amp;VLOOKUP(B18,Dateneingabe_Refer.!$E$5:$H$32,4,FALSE))</f>
        <v/>
      </c>
      <c r="I18" s="260"/>
      <c r="J18" s="260"/>
      <c r="K18" s="260"/>
      <c r="L18" s="260" t="str">
        <f>IF(B18="","",VLOOKUP(CONCATENATE(B18," ",C18),Dateneingabe_Refer.!$M$5:$P$32,3,FALSE))</f>
        <v/>
      </c>
      <c r="M18" s="260" t="str">
        <f>IF(B18="","",VLOOKUP(CONCATENATE(B18," ",C18),Dateneingabe_Refer.!$M$5:$P$32,4,FALSE))</f>
        <v/>
      </c>
      <c r="N18" s="268"/>
    </row>
    <row r="19" spans="1:14" ht="14.1" customHeight="1" x14ac:dyDescent="0.2">
      <c r="A19" s="256">
        <v>8</v>
      </c>
      <c r="B19" s="250" t="str">
        <f>IF(Unterschriftenliste!E19="","",Unterschriftenliste!E19)</f>
        <v/>
      </c>
      <c r="C19" s="250" t="str">
        <f>IF(Unterschriftenliste!F19="","",Unterschriftenliste!F19)</f>
        <v/>
      </c>
      <c r="D19" s="260" t="str">
        <f>IF(B19=0,"",VLOOKUP(CONCATENATE(B19&amp;" "&amp;C19),Dateneingabe_Refer.!$M$5:$N$32,2,FALSE))</f>
        <v/>
      </c>
      <c r="E19" s="260" t="str">
        <f t="shared" si="0"/>
        <v/>
      </c>
      <c r="F19" s="260" t="str">
        <f t="shared" si="1"/>
        <v/>
      </c>
      <c r="G19" s="260" t="str">
        <f t="shared" si="2"/>
        <v/>
      </c>
      <c r="H19" s="250" t="str">
        <f>IF(B19="","",VLOOKUP(B19,Dateneingabe_Refer.!$E$5:$H$32,3,FALSE)&amp;" "&amp;VLOOKUP(B19,Dateneingabe_Refer.!$E$5:$H$32,4,FALSE))</f>
        <v/>
      </c>
      <c r="I19" s="260"/>
      <c r="J19" s="260"/>
      <c r="K19" s="260"/>
      <c r="L19" s="260" t="str">
        <f>IF(B19="","",VLOOKUP(CONCATENATE(B19," ",C19),Dateneingabe_Refer.!$M$5:$P$32,3,FALSE))</f>
        <v/>
      </c>
      <c r="M19" s="260" t="str">
        <f>IF(B19="","",VLOOKUP(CONCATENATE(B19," ",C19),Dateneingabe_Refer.!$M$5:$P$32,4,FALSE))</f>
        <v/>
      </c>
      <c r="N19" s="268"/>
    </row>
    <row r="20" spans="1:14" ht="14.1" customHeight="1" x14ac:dyDescent="0.2">
      <c r="A20" s="256">
        <v>9</v>
      </c>
      <c r="B20" s="250" t="str">
        <f>IF(Unterschriftenliste!E20="","",Unterschriftenliste!E20)</f>
        <v/>
      </c>
      <c r="C20" s="250" t="str">
        <f>IF(Unterschriftenliste!F20="","",Unterschriftenliste!F20)</f>
        <v/>
      </c>
      <c r="D20" s="260" t="str">
        <f>IF(B20=0,"",VLOOKUP(CONCATENATE(B20&amp;" "&amp;C20),Dateneingabe_Refer.!$M$5:$N$32,2,FALSE))</f>
        <v/>
      </c>
      <c r="E20" s="260" t="str">
        <f t="shared" si="0"/>
        <v/>
      </c>
      <c r="F20" s="260" t="str">
        <f t="shared" si="1"/>
        <v/>
      </c>
      <c r="G20" s="260" t="str">
        <f t="shared" si="2"/>
        <v/>
      </c>
      <c r="H20" s="250" t="str">
        <f>IF(B20="","",VLOOKUP(B20,Dateneingabe_Refer.!$E$5:$H$32,3,FALSE)&amp;" "&amp;VLOOKUP(B20,Dateneingabe_Refer.!$E$5:$H$32,4,FALSE))</f>
        <v/>
      </c>
      <c r="I20" s="260"/>
      <c r="J20" s="260"/>
      <c r="K20" s="260"/>
      <c r="L20" s="260" t="str">
        <f>IF(B20="","",VLOOKUP(CONCATENATE(B20," ",C20),Dateneingabe_Refer.!$M$5:$P$32,3,FALSE))</f>
        <v/>
      </c>
      <c r="M20" s="260" t="str">
        <f>IF(B20="","",VLOOKUP(CONCATENATE(B20," ",C20),Dateneingabe_Refer.!$M$5:$P$32,4,FALSE))</f>
        <v/>
      </c>
      <c r="N20" s="268"/>
    </row>
    <row r="21" spans="1:14" ht="14.1" customHeight="1" x14ac:dyDescent="0.2">
      <c r="A21" s="256">
        <v>10</v>
      </c>
      <c r="B21" s="250" t="str">
        <f>IF(Unterschriftenliste!E21="","",Unterschriftenliste!E21)</f>
        <v/>
      </c>
      <c r="C21" s="250" t="str">
        <f>IF(Unterschriftenliste!F21="","",Unterschriftenliste!F21)</f>
        <v/>
      </c>
      <c r="D21" s="260" t="str">
        <f>IF(B21=0,"",VLOOKUP(CONCATENATE(B21&amp;" "&amp;C21),Dateneingabe_Refer.!$M$5:$N$32,2,FALSE))</f>
        <v/>
      </c>
      <c r="E21" s="260" t="str">
        <f t="shared" si="0"/>
        <v/>
      </c>
      <c r="F21" s="260" t="str">
        <f t="shared" si="1"/>
        <v/>
      </c>
      <c r="G21" s="260" t="str">
        <f t="shared" si="2"/>
        <v/>
      </c>
      <c r="H21" s="250" t="str">
        <f>IF(B21="","",VLOOKUP(B21,Dateneingabe_Refer.!$E$5:$H$32,3,FALSE)&amp;" "&amp;VLOOKUP(B21,Dateneingabe_Refer.!$E$5:$H$32,4,FALSE))</f>
        <v/>
      </c>
      <c r="I21" s="260"/>
      <c r="J21" s="260"/>
      <c r="K21" s="260"/>
      <c r="L21" s="260" t="str">
        <f>IF(B21="","",VLOOKUP(CONCATENATE(B21," ",C21),Dateneingabe_Refer.!$M$5:$P$32,3,FALSE))</f>
        <v/>
      </c>
      <c r="M21" s="260" t="str">
        <f>IF(B21="","",VLOOKUP(CONCATENATE(B21," ",C21),Dateneingabe_Refer.!$M$5:$P$32,4,FALSE))</f>
        <v/>
      </c>
      <c r="N21" s="268"/>
    </row>
    <row r="22" spans="1:14" ht="14.1" customHeight="1" x14ac:dyDescent="0.2">
      <c r="A22" s="256">
        <v>11</v>
      </c>
      <c r="B22" s="250" t="str">
        <f>IF(Unterschriftenliste!E22="","",Unterschriftenliste!E22)</f>
        <v/>
      </c>
      <c r="C22" s="250" t="str">
        <f>IF(Unterschriftenliste!F22="","",Unterschriftenliste!F22)</f>
        <v/>
      </c>
      <c r="D22" s="260" t="str">
        <f>IF(B22=0,"",VLOOKUP(CONCATENATE(B22&amp;" "&amp;C22),Dateneingabe_Refer.!$M$5:$N$32,2,FALSE))</f>
        <v/>
      </c>
      <c r="E22" s="260" t="str">
        <f t="shared" si="0"/>
        <v/>
      </c>
      <c r="F22" s="260" t="str">
        <f t="shared" si="1"/>
        <v/>
      </c>
      <c r="G22" s="260" t="str">
        <f t="shared" si="2"/>
        <v/>
      </c>
      <c r="H22" s="250" t="str">
        <f>IF(B22="","",VLOOKUP(B22,Dateneingabe_Refer.!$E$5:$H$32,3,FALSE)&amp;" "&amp;VLOOKUP(B22,Dateneingabe_Refer.!$E$5:$H$32,4,FALSE))</f>
        <v/>
      </c>
      <c r="I22" s="260"/>
      <c r="J22" s="260"/>
      <c r="K22" s="260"/>
      <c r="L22" s="260" t="str">
        <f>IF(B22="","",VLOOKUP(CONCATENATE(B22," ",C22),Dateneingabe_Refer.!$M$5:$P$32,3,FALSE))</f>
        <v/>
      </c>
      <c r="M22" s="260" t="str">
        <f>IF(B22="","",VLOOKUP(CONCATENATE(B22," ",C22),Dateneingabe_Refer.!$M$5:$P$32,4,FALSE))</f>
        <v/>
      </c>
      <c r="N22" s="268"/>
    </row>
    <row r="23" spans="1:14" ht="14.1" customHeight="1" x14ac:dyDescent="0.2">
      <c r="A23" s="257">
        <v>12</v>
      </c>
      <c r="B23" s="258" t="str">
        <f>IF(Unterschriftenliste!E23="","",Unterschriftenliste!E23)</f>
        <v/>
      </c>
      <c r="C23" s="258" t="str">
        <f>IF(Unterschriftenliste!F23="","",Unterschriftenliste!F23)</f>
        <v/>
      </c>
      <c r="D23" s="261" t="str">
        <f>IF(B23=0,"",VLOOKUP(CONCATENATE(B23&amp;" "&amp;C23),Dateneingabe_Refer.!$M$5:$N$32,2,FALSE))</f>
        <v/>
      </c>
      <c r="E23" s="261" t="str">
        <f t="shared" si="0"/>
        <v/>
      </c>
      <c r="F23" s="261" t="str">
        <f t="shared" si="1"/>
        <v/>
      </c>
      <c r="G23" s="261" t="str">
        <f t="shared" si="2"/>
        <v/>
      </c>
      <c r="H23" s="258" t="str">
        <f>IF(B23="","",VLOOKUP(B23,Dateneingabe_Refer.!$E$5:$H$32,3,FALSE)&amp;" "&amp;VLOOKUP(B23,Dateneingabe_Refer.!$E$5:$H$32,4,FALSE))</f>
        <v/>
      </c>
      <c r="I23" s="261"/>
      <c r="J23" s="261"/>
      <c r="K23" s="261"/>
      <c r="L23" s="261" t="str">
        <f>IF(B23="","",VLOOKUP(CONCATENATE(B23," ",C23),Dateneingabe_Refer.!$M$5:$P$32,3,FALSE))</f>
        <v/>
      </c>
      <c r="M23" s="261" t="str">
        <f>IF(B23="","",VLOOKUP(CONCATENATE(B23," ",C23),Dateneingabe_Refer.!$M$5:$P$32,4,FALSE))</f>
        <v/>
      </c>
      <c r="N23" s="325"/>
    </row>
    <row r="24" spans="1:14" ht="14.1" hidden="1" customHeight="1" x14ac:dyDescent="0.2">
      <c r="A24" s="284">
        <v>13</v>
      </c>
      <c r="B24" s="249" t="str">
        <f>IF(Unterschriftenliste!E24="","",Unterschriftenliste!E24)</f>
        <v/>
      </c>
      <c r="C24" s="249" t="str">
        <f>IF(Unterschriftenliste!F24="","",Unterschriftenliste!F24)</f>
        <v/>
      </c>
      <c r="D24" s="285" t="str">
        <f>IF(B24=0,"",VLOOKUP(CONCATENATE(B24&amp;" "&amp;C24),Dateneingabe_Refer.!$M$5:$N$32,2,FALSE))</f>
        <v/>
      </c>
      <c r="E24" s="285" t="str">
        <f t="shared" si="0"/>
        <v/>
      </c>
      <c r="F24" s="285" t="str">
        <f t="shared" si="1"/>
        <v/>
      </c>
      <c r="G24" s="285" t="str">
        <f t="shared" si="2"/>
        <v/>
      </c>
      <c r="H24" s="249" t="str">
        <f>IF(B24="","",VLOOKUP(B24,Dateneingabe_Refer.!$E$5:$H$32,3,FALSE)&amp;" "&amp;VLOOKUP(B24,Dateneingabe_Refer.!$E$5:$H$32,4,FALSE))</f>
        <v/>
      </c>
      <c r="I24" s="285"/>
      <c r="J24" s="285"/>
      <c r="K24" s="285"/>
      <c r="L24" s="285" t="str">
        <f>IF(B24="","",VLOOKUP(CONCATENATE(B24," ",C24),Dateneingabe_Refer.!$M$5:$P$32,3,FALSE))</f>
        <v/>
      </c>
      <c r="M24" s="286" t="str">
        <f>IF(B24="","",VLOOKUP(CONCATENATE(B24," ",C24),Dateneingabe_Refer.!$M$5:$P$32,4,FALSE))</f>
        <v/>
      </c>
      <c r="N24" s="234"/>
    </row>
    <row r="25" spans="1:14" ht="14.1" hidden="1" customHeight="1" x14ac:dyDescent="0.2">
      <c r="A25" s="256">
        <v>14</v>
      </c>
      <c r="B25" s="250" t="str">
        <f>IF(Unterschriftenliste!E25="","",Unterschriftenliste!E25)</f>
        <v/>
      </c>
      <c r="C25" s="250" t="str">
        <f>IF(Unterschriftenliste!F25="","",Unterschriftenliste!F25)</f>
        <v/>
      </c>
      <c r="D25" s="260" t="str">
        <f>IF(B25=0,"",VLOOKUP(CONCATENATE(B25&amp;" "&amp;C25),Dateneingabe_Refer.!$M$5:$N$32,2,FALSE))</f>
        <v/>
      </c>
      <c r="E25" s="260" t="str">
        <f t="shared" si="0"/>
        <v/>
      </c>
      <c r="F25" s="260" t="str">
        <f t="shared" si="1"/>
        <v/>
      </c>
      <c r="G25" s="260" t="str">
        <f t="shared" si="2"/>
        <v/>
      </c>
      <c r="H25" s="250" t="str">
        <f>IF(B25="","",VLOOKUP(B25,Dateneingabe_Refer.!$E$5:$H$32,3,FALSE)&amp;" "&amp;VLOOKUP(B25,Dateneingabe_Refer.!$E$5:$H$32,4,FALSE))</f>
        <v/>
      </c>
      <c r="I25" s="260"/>
      <c r="J25" s="260"/>
      <c r="K25" s="260"/>
      <c r="L25" s="260" t="str">
        <f>IF(B25="","",VLOOKUP(CONCATENATE(B25," ",C25),Dateneingabe_Refer.!$M$5:$P$32,3,FALSE))</f>
        <v/>
      </c>
      <c r="M25" s="268" t="str">
        <f>IF(B25="","",VLOOKUP(CONCATENATE(B25," ",C25),Dateneingabe_Refer.!$M$5:$P$32,4,FALSE))</f>
        <v/>
      </c>
      <c r="N25" s="234"/>
    </row>
    <row r="26" spans="1:14" ht="14.1" hidden="1" customHeight="1" x14ac:dyDescent="0.2">
      <c r="A26" s="256">
        <v>15</v>
      </c>
      <c r="B26" s="250" t="str">
        <f>IF(Unterschriftenliste!E26="","",Unterschriftenliste!E26)</f>
        <v/>
      </c>
      <c r="C26" s="250" t="str">
        <f>IF(Unterschriftenliste!F26="","",Unterschriftenliste!F26)</f>
        <v/>
      </c>
      <c r="D26" s="260" t="str">
        <f>IF(B26=0,"",VLOOKUP(CONCATENATE(B26&amp;" "&amp;C26),Dateneingabe_Refer.!$M$5:$N$32,2,FALSE))</f>
        <v/>
      </c>
      <c r="E26" s="260" t="str">
        <f t="shared" si="0"/>
        <v/>
      </c>
      <c r="F26" s="260" t="str">
        <f t="shared" si="1"/>
        <v/>
      </c>
      <c r="G26" s="260" t="str">
        <f t="shared" si="2"/>
        <v/>
      </c>
      <c r="H26" s="250" t="str">
        <f>IF(B26="","",VLOOKUP(B26,Dateneingabe_Refer.!$E$5:$H$32,3,FALSE)&amp;" "&amp;VLOOKUP(B26,Dateneingabe_Refer.!$E$5:$H$32,4,FALSE))</f>
        <v/>
      </c>
      <c r="I26" s="260"/>
      <c r="J26" s="260"/>
      <c r="K26" s="260"/>
      <c r="L26" s="260" t="str">
        <f>IF(B26="","",VLOOKUP(CONCATENATE(B26," ",C26),Dateneingabe_Refer.!$M$5:$P$32,3,FALSE))</f>
        <v/>
      </c>
      <c r="M26" s="268" t="str">
        <f>IF(B26="","",VLOOKUP(CONCATENATE(B26," ",C26),Dateneingabe_Refer.!$M$5:$P$32,4,FALSE))</f>
        <v/>
      </c>
      <c r="N26" s="234"/>
    </row>
    <row r="27" spans="1:14" ht="14.1" hidden="1" customHeight="1" x14ac:dyDescent="0.2">
      <c r="A27" s="256">
        <v>16</v>
      </c>
      <c r="B27" s="250" t="str">
        <f>IF(Unterschriftenliste!E27="","",Unterschriftenliste!E27)</f>
        <v/>
      </c>
      <c r="C27" s="250" t="str">
        <f>IF(Unterschriftenliste!F27="","",Unterschriftenliste!F27)</f>
        <v/>
      </c>
      <c r="D27" s="260" t="str">
        <f>IF(B27=0,"",VLOOKUP(CONCATENATE(B27&amp;" "&amp;C27),Dateneingabe_Refer.!$M$5:$N$32,2,FALSE))</f>
        <v/>
      </c>
      <c r="E27" s="260" t="str">
        <f t="shared" si="0"/>
        <v/>
      </c>
      <c r="F27" s="260" t="str">
        <f t="shared" si="1"/>
        <v/>
      </c>
      <c r="G27" s="260" t="str">
        <f t="shared" si="2"/>
        <v/>
      </c>
      <c r="H27" s="250" t="str">
        <f>IF(B27="","",VLOOKUP(B27,Dateneingabe_Refer.!$E$5:$H$32,3,FALSE)&amp;" "&amp;VLOOKUP(B27,Dateneingabe_Refer.!$E$5:$H$32,4,FALSE))</f>
        <v/>
      </c>
      <c r="I27" s="260"/>
      <c r="J27" s="260"/>
      <c r="K27" s="260"/>
      <c r="L27" s="260" t="str">
        <f>IF(B27="","",VLOOKUP(CONCATENATE(B27," ",C27),Dateneingabe_Refer.!$M$5:$P$32,3,FALSE))</f>
        <v/>
      </c>
      <c r="M27" s="268" t="str">
        <f>IF(B27="","",VLOOKUP(CONCATENATE(B27," ",C27),Dateneingabe_Refer.!$M$5:$P$32,4,FALSE))</f>
        <v/>
      </c>
      <c r="N27" s="234"/>
    </row>
    <row r="28" spans="1:14" ht="14.1" hidden="1" customHeight="1" x14ac:dyDescent="0.2">
      <c r="A28" s="256">
        <v>17</v>
      </c>
      <c r="B28" s="250" t="str">
        <f>IF(Unterschriftenliste!E28="","",Unterschriftenliste!E28)</f>
        <v/>
      </c>
      <c r="C28" s="250" t="str">
        <f>IF(Unterschriftenliste!F28="","",Unterschriftenliste!F28)</f>
        <v/>
      </c>
      <c r="D28" s="260" t="str">
        <f>IF(B28=0,"",VLOOKUP(CONCATENATE(B28&amp;" "&amp;C28),Dateneingabe_Refer.!$M$5:$N$32,2,FALSE))</f>
        <v/>
      </c>
      <c r="E28" s="260" t="str">
        <f t="shared" si="0"/>
        <v/>
      </c>
      <c r="F28" s="260" t="str">
        <f t="shared" si="1"/>
        <v/>
      </c>
      <c r="G28" s="260" t="str">
        <f t="shared" si="2"/>
        <v/>
      </c>
      <c r="H28" s="250" t="str">
        <f>IF(B28="","",VLOOKUP(B28,Dateneingabe_Refer.!$E$5:$H$32,3,FALSE)&amp;" "&amp;VLOOKUP(B28,Dateneingabe_Refer.!$E$5:$H$32,4,FALSE))</f>
        <v/>
      </c>
      <c r="I28" s="260"/>
      <c r="J28" s="260"/>
      <c r="K28" s="260"/>
      <c r="L28" s="260" t="str">
        <f>IF(B28="","",VLOOKUP(CONCATENATE(B28," ",C28),Dateneingabe_Refer.!$M$5:$P$32,3,FALSE))</f>
        <v/>
      </c>
      <c r="M28" s="268" t="str">
        <f>IF(B28="","",VLOOKUP(CONCATENATE(B28," ",C28),Dateneingabe_Refer.!$M$5:$P$32,4,FALSE))</f>
        <v/>
      </c>
      <c r="N28" s="234"/>
    </row>
    <row r="29" spans="1:14" ht="14.1" hidden="1" customHeight="1" x14ac:dyDescent="0.2">
      <c r="A29" s="256">
        <v>18</v>
      </c>
      <c r="B29" s="250" t="str">
        <f>IF(Unterschriftenliste!E29="","",Unterschriftenliste!E29)</f>
        <v/>
      </c>
      <c r="C29" s="250" t="str">
        <f>IF(Unterschriftenliste!F29="","",Unterschriftenliste!F29)</f>
        <v/>
      </c>
      <c r="D29" s="260" t="str">
        <f>IF(B29=0,"",VLOOKUP(CONCATENATE(B29&amp;" "&amp;C29),Dateneingabe_Refer.!$M$5:$N$32,2,FALSE))</f>
        <v/>
      </c>
      <c r="E29" s="260" t="str">
        <f t="shared" si="0"/>
        <v/>
      </c>
      <c r="F29" s="260" t="str">
        <f t="shared" si="1"/>
        <v/>
      </c>
      <c r="G29" s="260" t="str">
        <f t="shared" si="2"/>
        <v/>
      </c>
      <c r="H29" s="250" t="str">
        <f>IF(B29="","",VLOOKUP(B29,Dateneingabe_Refer.!$E$5:$H$32,3,FALSE)&amp;" "&amp;VLOOKUP(B29,Dateneingabe_Refer.!$E$5:$H$32,4,FALSE))</f>
        <v/>
      </c>
      <c r="I29" s="260"/>
      <c r="J29" s="260"/>
      <c r="K29" s="260"/>
      <c r="L29" s="260" t="str">
        <f>IF(B29="","",VLOOKUP(CONCATENATE(B29," ",C29),Dateneingabe_Refer.!$M$5:$P$32,3,FALSE))</f>
        <v/>
      </c>
      <c r="M29" s="268" t="str">
        <f>IF(B29="","",VLOOKUP(CONCATENATE(B29," ",C29),Dateneingabe_Refer.!$M$5:$P$32,4,FALSE))</f>
        <v/>
      </c>
      <c r="N29" s="234"/>
    </row>
    <row r="30" spans="1:14" ht="14.1" hidden="1" customHeight="1" x14ac:dyDescent="0.2">
      <c r="A30" s="256">
        <v>19</v>
      </c>
      <c r="B30" s="250" t="str">
        <f>IF(Unterschriftenliste!E30="","",Unterschriftenliste!E30)</f>
        <v/>
      </c>
      <c r="C30" s="250" t="str">
        <f>IF(Unterschriftenliste!F30="","",Unterschriftenliste!F30)</f>
        <v/>
      </c>
      <c r="D30" s="260" t="str">
        <f>IF(B30=0,"",VLOOKUP(CONCATENATE(B30&amp;" "&amp;C30),Dateneingabe_Refer.!$M$5:$N$32,2,FALSE))</f>
        <v/>
      </c>
      <c r="E30" s="260" t="str">
        <f t="shared" si="0"/>
        <v/>
      </c>
      <c r="F30" s="260" t="str">
        <f t="shared" si="1"/>
        <v/>
      </c>
      <c r="G30" s="260" t="str">
        <f t="shared" si="2"/>
        <v/>
      </c>
      <c r="H30" s="250" t="str">
        <f>IF(B30="","",VLOOKUP(B30,Dateneingabe_Refer.!$E$5:$H$32,3,FALSE)&amp;" "&amp;VLOOKUP(B30,Dateneingabe_Refer.!$E$5:$H$32,4,FALSE))</f>
        <v/>
      </c>
      <c r="I30" s="260"/>
      <c r="J30" s="260"/>
      <c r="K30" s="260"/>
      <c r="L30" s="260" t="str">
        <f>IF(B30="","",VLOOKUP(CONCATENATE(B30," ",C30),Dateneingabe_Refer.!$M$5:$P$32,3,FALSE))</f>
        <v/>
      </c>
      <c r="M30" s="268" t="str">
        <f>IF(B30="","",VLOOKUP(CONCATENATE(B30," ",C30),Dateneingabe_Refer.!$M$5:$P$32,4,FALSE))</f>
        <v/>
      </c>
      <c r="N30" s="234"/>
    </row>
    <row r="31" spans="1:14" ht="14.1" hidden="1" customHeight="1" x14ac:dyDescent="0.2">
      <c r="A31" s="256">
        <v>20</v>
      </c>
      <c r="B31" s="250" t="str">
        <f>IF(Unterschriftenliste!E31="","",Unterschriftenliste!E31)</f>
        <v/>
      </c>
      <c r="C31" s="250" t="str">
        <f>IF(Unterschriftenliste!F31="","",Unterschriftenliste!F31)</f>
        <v/>
      </c>
      <c r="D31" s="260" t="str">
        <f>IF(B31=0,"",VLOOKUP(CONCATENATE(B31&amp;" "&amp;C31),Dateneingabe_Refer.!$M$5:$N$32,2,FALSE))</f>
        <v/>
      </c>
      <c r="E31" s="260" t="str">
        <f t="shared" si="0"/>
        <v/>
      </c>
      <c r="F31" s="260" t="str">
        <f t="shared" si="1"/>
        <v/>
      </c>
      <c r="G31" s="260" t="str">
        <f t="shared" si="2"/>
        <v/>
      </c>
      <c r="H31" s="250" t="str">
        <f>IF(B31="","",VLOOKUP(B31,Dateneingabe_Refer.!$E$5:$H$32,3,FALSE)&amp;" "&amp;VLOOKUP(B31,Dateneingabe_Refer.!$E$5:$H$32,4,FALSE))</f>
        <v/>
      </c>
      <c r="I31" s="260"/>
      <c r="J31" s="260"/>
      <c r="K31" s="260"/>
      <c r="L31" s="260" t="str">
        <f>IF(B31="","",VLOOKUP(CONCATENATE(B31," ",C31),Dateneingabe_Refer.!$M$5:$P$32,3,FALSE))</f>
        <v/>
      </c>
      <c r="M31" s="268" t="str">
        <f>IF(B31="","",VLOOKUP(CONCATENATE(B31," ",C31),Dateneingabe_Refer.!$M$5:$P$32,4,FALSE))</f>
        <v/>
      </c>
      <c r="N31" s="234"/>
    </row>
    <row r="32" spans="1:14" ht="14.1" hidden="1" customHeight="1" x14ac:dyDescent="0.2">
      <c r="A32" s="256">
        <v>21</v>
      </c>
      <c r="B32" s="250" t="str">
        <f>IF(Unterschriftenliste!E32="","",Unterschriftenliste!E32)</f>
        <v/>
      </c>
      <c r="C32" s="250" t="str">
        <f>IF(Unterschriftenliste!F32="","",Unterschriftenliste!F32)</f>
        <v/>
      </c>
      <c r="D32" s="260" t="str">
        <f>IF(B32=0,"",VLOOKUP(CONCATENATE(B32&amp;" "&amp;C32),Dateneingabe_Refer.!$M$5:$N$32,2,FALSE))</f>
        <v/>
      </c>
      <c r="E32" s="260" t="str">
        <f t="shared" si="0"/>
        <v/>
      </c>
      <c r="F32" s="260" t="str">
        <f t="shared" si="1"/>
        <v/>
      </c>
      <c r="G32" s="260" t="str">
        <f t="shared" si="2"/>
        <v/>
      </c>
      <c r="H32" s="250" t="str">
        <f>IF(B32="","",VLOOKUP(B32,Dateneingabe_Refer.!$E$5:$H$32,3,FALSE)&amp;" "&amp;VLOOKUP(B32,Dateneingabe_Refer.!$E$5:$H$32,4,FALSE))</f>
        <v/>
      </c>
      <c r="I32" s="260"/>
      <c r="J32" s="260"/>
      <c r="K32" s="260"/>
      <c r="L32" s="260" t="str">
        <f>IF(B32="","",VLOOKUP(CONCATENATE(B32," ",C32),Dateneingabe_Refer.!$M$5:$P$32,3,FALSE))</f>
        <v/>
      </c>
      <c r="M32" s="268" t="str">
        <f>IF(B32="","",VLOOKUP(CONCATENATE(B32," ",C32),Dateneingabe_Refer.!$M$5:$P$32,4,FALSE))</f>
        <v/>
      </c>
      <c r="N32" s="234"/>
    </row>
    <row r="33" spans="1:14" ht="14.1" hidden="1" customHeight="1" x14ac:dyDescent="0.2">
      <c r="A33" s="256">
        <v>22</v>
      </c>
      <c r="B33" s="250" t="str">
        <f>IF(Unterschriftenliste!E33="","",Unterschriftenliste!E33)</f>
        <v/>
      </c>
      <c r="C33" s="250" t="str">
        <f>IF(Unterschriftenliste!F33="","",Unterschriftenliste!F33)</f>
        <v/>
      </c>
      <c r="D33" s="260" t="str">
        <f>IF(B33=0,"",VLOOKUP(CONCATENATE(B33&amp;" "&amp;C33),Dateneingabe_Refer.!$M$5:$N$32,2,FALSE))</f>
        <v/>
      </c>
      <c r="E33" s="260" t="str">
        <f t="shared" si="0"/>
        <v/>
      </c>
      <c r="F33" s="260" t="str">
        <f t="shared" si="1"/>
        <v/>
      </c>
      <c r="G33" s="260" t="str">
        <f t="shared" si="2"/>
        <v/>
      </c>
      <c r="H33" s="250" t="str">
        <f>IF(B33="","",VLOOKUP(B33,Dateneingabe_Refer.!$E$5:$H$32,3,FALSE)&amp;" "&amp;VLOOKUP(B33,Dateneingabe_Refer.!$E$5:$H$32,4,FALSE))</f>
        <v/>
      </c>
      <c r="I33" s="260"/>
      <c r="J33" s="260"/>
      <c r="K33" s="260"/>
      <c r="L33" s="260" t="str">
        <f>IF(B33="","",VLOOKUP(CONCATENATE(B33," ",C33),Dateneingabe_Refer.!$M$5:$P$32,3,FALSE))</f>
        <v/>
      </c>
      <c r="M33" s="268" t="str">
        <f>IF(B33="","",VLOOKUP(CONCATENATE(B33," ",C33),Dateneingabe_Refer.!$M$5:$P$32,4,FALSE))</f>
        <v/>
      </c>
      <c r="N33" s="234"/>
    </row>
    <row r="34" spans="1:14" ht="14.1" hidden="1" customHeight="1" x14ac:dyDescent="0.2">
      <c r="A34" s="256">
        <v>23</v>
      </c>
      <c r="B34" s="250" t="str">
        <f>IF(Unterschriftenliste!E34="","",Unterschriftenliste!E34)</f>
        <v/>
      </c>
      <c r="C34" s="250" t="str">
        <f>IF(Unterschriftenliste!F34="","",Unterschriftenliste!F34)</f>
        <v/>
      </c>
      <c r="D34" s="260" t="str">
        <f>IF(B34=0,"",VLOOKUP(CONCATENATE(B34&amp;" "&amp;C34),Dateneingabe_Refer.!$M$5:$N$32,2,FALSE))</f>
        <v/>
      </c>
      <c r="E34" s="260" t="str">
        <f t="shared" si="0"/>
        <v/>
      </c>
      <c r="F34" s="260" t="str">
        <f t="shared" si="1"/>
        <v/>
      </c>
      <c r="G34" s="260" t="str">
        <f t="shared" si="2"/>
        <v/>
      </c>
      <c r="H34" s="250" t="str">
        <f>IF(B34="","",VLOOKUP(B34,Dateneingabe_Refer.!$E$5:$H$32,3,FALSE)&amp;" "&amp;VLOOKUP(B34,Dateneingabe_Refer.!$E$5:$H$32,4,FALSE))</f>
        <v/>
      </c>
      <c r="I34" s="260"/>
      <c r="J34" s="260"/>
      <c r="K34" s="260"/>
      <c r="L34" s="260" t="str">
        <f>IF(B34="","",VLOOKUP(CONCATENATE(B34," ",C34),Dateneingabe_Refer.!$M$5:$P$32,3,FALSE))</f>
        <v/>
      </c>
      <c r="M34" s="268" t="str">
        <f>IF(B34="","",VLOOKUP(CONCATENATE(B34," ",C34),Dateneingabe_Refer.!$M$5:$P$32,4,FALSE))</f>
        <v/>
      </c>
      <c r="N34" s="234"/>
    </row>
    <row r="35" spans="1:14" ht="14.1" hidden="1" customHeight="1" x14ac:dyDescent="0.2">
      <c r="A35" s="256">
        <v>24</v>
      </c>
      <c r="B35" s="250" t="str">
        <f>IF(Unterschriftenliste!E35="","",Unterschriftenliste!E35)</f>
        <v/>
      </c>
      <c r="C35" s="250" t="str">
        <f>IF(Unterschriftenliste!F35="","",Unterschriftenliste!F35)</f>
        <v/>
      </c>
      <c r="D35" s="260" t="str">
        <f>IF(B35=0,"",VLOOKUP(CONCATENATE(B35&amp;" "&amp;C35),Dateneingabe_Refer.!$M$5:$N$32,2,FALSE))</f>
        <v/>
      </c>
      <c r="E35" s="260" t="str">
        <f t="shared" si="0"/>
        <v/>
      </c>
      <c r="F35" s="260" t="str">
        <f t="shared" si="1"/>
        <v/>
      </c>
      <c r="G35" s="260" t="str">
        <f t="shared" si="2"/>
        <v/>
      </c>
      <c r="H35" s="250" t="str">
        <f>IF(B35="","",VLOOKUP(B35,Dateneingabe_Refer.!$E$5:$H$32,3,FALSE)&amp;" "&amp;VLOOKUP(B35,Dateneingabe_Refer.!$E$5:$H$32,4,FALSE))</f>
        <v/>
      </c>
      <c r="I35" s="260"/>
      <c r="J35" s="260"/>
      <c r="K35" s="260"/>
      <c r="L35" s="260" t="str">
        <f>IF(B35="","",VLOOKUP(CONCATENATE(B35," ",C35),Dateneingabe_Refer.!$M$5:$P$32,3,FALSE))</f>
        <v/>
      </c>
      <c r="M35" s="268" t="str">
        <f>IF(B35="","",VLOOKUP(CONCATENATE(B35," ",C35),Dateneingabe_Refer.!$M$5:$P$32,4,FALSE))</f>
        <v/>
      </c>
      <c r="N35" s="234"/>
    </row>
    <row r="36" spans="1:14" ht="14.1" hidden="1" customHeight="1" x14ac:dyDescent="0.2">
      <c r="A36" s="256">
        <v>25</v>
      </c>
      <c r="B36" s="250" t="str">
        <f>IF(Unterschriftenliste!E36="","",Unterschriftenliste!E36)</f>
        <v/>
      </c>
      <c r="C36" s="250" t="str">
        <f>IF(Unterschriftenliste!F36="","",Unterschriftenliste!F36)</f>
        <v/>
      </c>
      <c r="D36" s="260" t="str">
        <f>IF(B36=0,"",VLOOKUP(CONCATENATE(B36&amp;" "&amp;C36),Dateneingabe_Refer.!$M$5:$N$32,2,FALSE))</f>
        <v/>
      </c>
      <c r="E36" s="260" t="str">
        <f t="shared" si="0"/>
        <v/>
      </c>
      <c r="F36" s="260" t="str">
        <f t="shared" si="1"/>
        <v/>
      </c>
      <c r="G36" s="260" t="str">
        <f t="shared" si="2"/>
        <v/>
      </c>
      <c r="H36" s="250" t="str">
        <f>IF(B36="","",VLOOKUP(B36,Dateneingabe_Refer.!$E$5:$H$32,3,FALSE)&amp;" "&amp;VLOOKUP(B36,Dateneingabe_Refer.!$E$5:$H$32,4,FALSE))</f>
        <v/>
      </c>
      <c r="I36" s="260"/>
      <c r="J36" s="260"/>
      <c r="K36" s="260"/>
      <c r="L36" s="260" t="str">
        <f>IF(B36="","",VLOOKUP(CONCATENATE(B36," ",C36),Dateneingabe_Refer.!$M$5:$P$32,3,FALSE))</f>
        <v/>
      </c>
      <c r="M36" s="268" t="str">
        <f>IF(B36="","",VLOOKUP(CONCATENATE(B36," ",C36),Dateneingabe_Refer.!$M$5:$P$32,4,FALSE))</f>
        <v/>
      </c>
      <c r="N36" s="234"/>
    </row>
    <row r="37" spans="1:14" hidden="1" x14ac:dyDescent="0.2">
      <c r="A37" s="256">
        <v>26</v>
      </c>
      <c r="B37" s="250" t="str">
        <f>IF(Unterschriftenliste!E37="","",Unterschriftenliste!E37)</f>
        <v/>
      </c>
      <c r="C37" s="250" t="str">
        <f>IF(Unterschriftenliste!F37="","",Unterschriftenliste!F37)</f>
        <v/>
      </c>
      <c r="D37" s="260" t="str">
        <f>IF(B37=0,"",VLOOKUP(CONCATENATE(B37&amp;" "&amp;C37),Dateneingabe_Refer.!$M$5:$N$32,2,FALSE))</f>
        <v/>
      </c>
      <c r="E37" s="260" t="str">
        <f t="shared" si="0"/>
        <v/>
      </c>
      <c r="F37" s="260" t="str">
        <f t="shared" si="1"/>
        <v/>
      </c>
      <c r="G37" s="260" t="str">
        <f t="shared" si="2"/>
        <v/>
      </c>
      <c r="H37" s="250" t="str">
        <f>IF(B37="","",VLOOKUP(B37,Dateneingabe_Refer.!$E$5:$H$32,3,FALSE)&amp;" "&amp;VLOOKUP(B37,Dateneingabe_Refer.!$E$5:$H$32,4,FALSE))</f>
        <v/>
      </c>
      <c r="I37" s="260"/>
      <c r="J37" s="260"/>
      <c r="K37" s="260"/>
      <c r="L37" s="260" t="str">
        <f>IF(B37="","",VLOOKUP(CONCATENATE(B37," ",C37),Dateneingabe_Refer.!$M$5:$P$32,3,FALSE))</f>
        <v/>
      </c>
      <c r="M37" s="268" t="str">
        <f>IF(B37="","",VLOOKUP(CONCATENATE(B37," ",C37),Dateneingabe_Refer.!$M$5:$P$32,4,FALSE))</f>
        <v/>
      </c>
      <c r="N37" s="234"/>
    </row>
    <row r="38" spans="1:14" hidden="1" x14ac:dyDescent="0.2">
      <c r="A38" s="256">
        <v>27</v>
      </c>
      <c r="B38" s="250" t="str">
        <f>IF(Unterschriftenliste!E38="","",Unterschriftenliste!E38)</f>
        <v/>
      </c>
      <c r="C38" s="250" t="str">
        <f>IF(Unterschriftenliste!F38="","",Unterschriftenliste!F38)</f>
        <v/>
      </c>
      <c r="D38" s="260" t="str">
        <f>IF(B38=0,"",VLOOKUP(CONCATENATE(B38&amp;" "&amp;C38),Dateneingabe_Refer.!$M$5:$N$32,2,FALSE))</f>
        <v/>
      </c>
      <c r="E38" s="260" t="str">
        <f t="shared" si="0"/>
        <v/>
      </c>
      <c r="F38" s="260" t="str">
        <f t="shared" si="1"/>
        <v/>
      </c>
      <c r="G38" s="260" t="str">
        <f t="shared" si="2"/>
        <v/>
      </c>
      <c r="H38" s="250" t="str">
        <f>IF(B38="","",VLOOKUP(B38,Dateneingabe_Refer.!$E$5:$H$32,3,FALSE)&amp;" "&amp;VLOOKUP(B38,Dateneingabe_Refer.!$E$5:$H$32,4,FALSE))</f>
        <v/>
      </c>
      <c r="I38" s="260"/>
      <c r="J38" s="260"/>
      <c r="K38" s="260"/>
      <c r="L38" s="260" t="str">
        <f>IF(B38="","",VLOOKUP(CONCATENATE(B38," ",C38),Dateneingabe_Refer.!$M$5:$P$32,3,FALSE))</f>
        <v/>
      </c>
      <c r="M38" s="268" t="str">
        <f>IF(B38="","",VLOOKUP(CONCATENATE(B38," ",C38),Dateneingabe_Refer.!$M$5:$P$32,4,FALSE))</f>
        <v/>
      </c>
      <c r="N38" s="234"/>
    </row>
    <row r="39" spans="1:14" hidden="1" x14ac:dyDescent="0.2">
      <c r="A39" s="256">
        <v>28</v>
      </c>
      <c r="B39" s="250">
        <f>IF(Unterschriftenliste!E39="","",Unterschriftenliste!E39)</f>
        <v>0</v>
      </c>
      <c r="C39" s="250">
        <f>IF(Unterschriftenliste!F39="","",Unterschriftenliste!F39)</f>
        <v>0</v>
      </c>
      <c r="D39" s="260" t="str">
        <f>IF(B39=0,"",VLOOKUP(CONCATENATE(B39&amp;" "&amp;C39),Dateneingabe_Refer.!$M$5:$N$32,2,FALSE))</f>
        <v/>
      </c>
      <c r="E39" s="260" t="str">
        <f t="shared" si="0"/>
        <v/>
      </c>
      <c r="F39" s="260" t="str">
        <f t="shared" si="1"/>
        <v/>
      </c>
      <c r="G39" s="260" t="str">
        <f t="shared" si="2"/>
        <v/>
      </c>
      <c r="H39" s="250" t="e">
        <f>IF(B39="","",VLOOKUP(B39,Dateneingabe_Refer.!$E$5:$H$32,3,FALSE)&amp;" "&amp;VLOOKUP(B39,Dateneingabe_Refer.!$E$5:$H$32,4,FALSE))</f>
        <v>#N/A</v>
      </c>
      <c r="I39" s="260"/>
      <c r="J39" s="260"/>
      <c r="K39" s="260"/>
      <c r="L39" s="260" t="e">
        <f>IF(B39="","",VLOOKUP(CONCATENATE(B39," ",C39),Dateneingabe_Refer.!$M$5:$P$32,3,FALSE))</f>
        <v>#N/A</v>
      </c>
      <c r="M39" s="268" t="e">
        <f>IF(B39="","",VLOOKUP(CONCATENATE(B39," ",C39),Dateneingabe_Refer.!$M$5:$P$32,4,FALSE))</f>
        <v>#N/A</v>
      </c>
      <c r="N39" s="234"/>
    </row>
    <row r="40" spans="1:14" hidden="1" x14ac:dyDescent="0.2">
      <c r="A40" s="256">
        <v>29</v>
      </c>
      <c r="B40" s="250" t="str">
        <f>IF(Unterschriftenliste!E40="","",Unterschriftenliste!E40)</f>
        <v/>
      </c>
      <c r="C40" s="250" t="str">
        <f>IF(Unterschriftenliste!F40="","",Unterschriftenliste!F40)</f>
        <v/>
      </c>
      <c r="D40" s="260" t="str">
        <f>IF(B40="","",VLOOKUP(CONCATENATE(B40&amp;" "&amp;C40),Dateneingabe_Refer.!$M$5:$N$32,2,FALSE))</f>
        <v/>
      </c>
      <c r="E40" s="260" t="str">
        <f t="shared" si="0"/>
        <v/>
      </c>
      <c r="F40" s="260" t="str">
        <f t="shared" si="1"/>
        <v/>
      </c>
      <c r="G40" s="260" t="str">
        <f t="shared" si="2"/>
        <v/>
      </c>
      <c r="H40" s="250" t="str">
        <f>IF(B40="","",VLOOKUP(B40,Dateneingabe_Refer.!$E$5:$H$32,3,FALSE)&amp;" "&amp;VLOOKUP(B40,Dateneingabe_Refer.!$E$5:$H$32,4,FALSE))</f>
        <v/>
      </c>
      <c r="I40" s="260"/>
      <c r="J40" s="260"/>
      <c r="K40" s="260"/>
      <c r="L40" s="260" t="str">
        <f>IF(B40="","",VLOOKUP(CONCATENATE(B40," ",C40),Dateneingabe_Refer.!$M$5:$P$32,3,FALSE))</f>
        <v/>
      </c>
      <c r="M40" s="268" t="str">
        <f>IF(B40="","",VLOOKUP(CONCATENATE(B40," ",C40),Dateneingabe_Refer.!$M$5:$P$32,4,FALSE))</f>
        <v/>
      </c>
      <c r="N40" s="234"/>
    </row>
    <row r="41" spans="1:14" hidden="1" x14ac:dyDescent="0.2">
      <c r="A41" s="257">
        <v>30</v>
      </c>
      <c r="B41" s="258" t="str">
        <f>IF(Unterschriftenliste!E41="","",Unterschriftenliste!E41)</f>
        <v/>
      </c>
      <c r="C41" s="258" t="str">
        <f>IF(Unterschriftenliste!F41="","",Unterschriftenliste!F41)</f>
        <v/>
      </c>
      <c r="D41" s="261" t="str">
        <f>IF(B41="","",VLOOKUP(CONCATENATE(B41&amp;" "&amp;C41),Dateneingabe_Refer.!$M$5:$N$32,2,FALSE))</f>
        <v/>
      </c>
      <c r="E41" s="261" t="str">
        <f t="shared" si="0"/>
        <v/>
      </c>
      <c r="F41" s="261" t="str">
        <f t="shared" si="1"/>
        <v/>
      </c>
      <c r="G41" s="261" t="str">
        <f t="shared" si="2"/>
        <v/>
      </c>
      <c r="H41" s="258" t="str">
        <f>IF(B41="","",VLOOKUP(B41,Dateneingabe_Refer.!$E$5:$H$32,3,FALSE)&amp;" "&amp;VLOOKUP(B41,Dateneingabe_Refer.!$E$5:$H$32,4,FALSE))</f>
        <v/>
      </c>
      <c r="I41" s="261"/>
      <c r="J41" s="261"/>
      <c r="K41" s="261"/>
      <c r="L41" s="261" t="str">
        <f>IF(B41="","",VLOOKUP(CONCATENATE(B41," ",C41),Dateneingabe_Refer.!$M$5:$P$32,3,FALSE))</f>
        <v/>
      </c>
      <c r="M41" s="269" t="str">
        <f>IF(B41="","",VLOOKUP(CONCATENATE(B41," ",C41),Dateneingabe_Refer.!$M$5:$P$32,4,FALSE))</f>
        <v/>
      </c>
      <c r="N41" s="234"/>
    </row>
    <row r="42" spans="1:14" x14ac:dyDescent="0.2">
      <c r="A42" s="234"/>
      <c r="B42" s="245"/>
      <c r="C42" s="245"/>
      <c r="D42" s="234"/>
      <c r="E42" s="234"/>
      <c r="F42" s="234"/>
      <c r="G42" s="234"/>
      <c r="H42" s="245"/>
      <c r="I42" s="234"/>
      <c r="J42" s="234"/>
      <c r="K42" s="234"/>
      <c r="L42" s="234"/>
      <c r="M42" s="234"/>
      <c r="N42" s="234"/>
    </row>
    <row r="43" spans="1:14" x14ac:dyDescent="0.2">
      <c r="A43" s="234"/>
      <c r="B43" s="245"/>
      <c r="C43" s="245"/>
      <c r="D43" s="234"/>
      <c r="E43" s="234"/>
      <c r="F43" s="234"/>
      <c r="G43" s="234"/>
      <c r="H43" s="245"/>
      <c r="I43" s="234"/>
      <c r="J43" s="234"/>
      <c r="K43" s="234"/>
      <c r="L43" s="234"/>
      <c r="M43" s="234"/>
      <c r="N43" s="234"/>
    </row>
    <row r="44" spans="1:14" x14ac:dyDescent="0.2">
      <c r="A44" s="234"/>
      <c r="B44" s="245"/>
      <c r="C44" s="245"/>
      <c r="D44" s="234"/>
      <c r="E44" s="234"/>
      <c r="F44" s="234"/>
      <c r="G44" s="234"/>
      <c r="H44" s="245"/>
      <c r="I44" s="234"/>
      <c r="J44" s="234"/>
      <c r="K44" s="234"/>
      <c r="L44" s="234"/>
      <c r="M44" s="234"/>
      <c r="N44" s="234"/>
    </row>
    <row r="45" spans="1:14" x14ac:dyDescent="0.2">
      <c r="A45" s="265" t="s">
        <v>2472</v>
      </c>
      <c r="B45" s="245"/>
      <c r="C45" s="245"/>
      <c r="D45" s="234"/>
      <c r="E45" s="234"/>
      <c r="F45" s="234"/>
      <c r="G45" s="234"/>
      <c r="H45" s="245"/>
      <c r="I45" s="234"/>
      <c r="J45" s="234"/>
      <c r="K45" s="234"/>
      <c r="L45" s="234"/>
      <c r="M45" s="234"/>
      <c r="N45" s="234"/>
    </row>
    <row r="46" spans="1:14" x14ac:dyDescent="0.2">
      <c r="A46" s="411" t="s">
        <v>2473</v>
      </c>
      <c r="B46" s="413" t="s">
        <v>2470</v>
      </c>
      <c r="C46" s="413" t="s">
        <v>2450</v>
      </c>
      <c r="D46" s="266"/>
      <c r="E46" s="409" t="s">
        <v>2474</v>
      </c>
      <c r="F46" s="409" t="s">
        <v>2475</v>
      </c>
      <c r="G46" s="409" t="s">
        <v>3955</v>
      </c>
      <c r="H46" s="413" t="s">
        <v>2476</v>
      </c>
      <c r="I46" s="409" t="s">
        <v>2453</v>
      </c>
      <c r="J46" s="410"/>
      <c r="K46" s="410"/>
      <c r="L46" s="410"/>
      <c r="M46" s="410"/>
      <c r="N46" s="407" t="s">
        <v>3966</v>
      </c>
    </row>
    <row r="47" spans="1:14" x14ac:dyDescent="0.2">
      <c r="A47" s="412"/>
      <c r="B47" s="414"/>
      <c r="C47" s="414"/>
      <c r="D47" s="161"/>
      <c r="E47" s="415"/>
      <c r="F47" s="415"/>
      <c r="G47" s="415"/>
      <c r="H47" s="414"/>
      <c r="I47" s="267" t="s">
        <v>2838</v>
      </c>
      <c r="J47" s="267" t="s">
        <v>2840</v>
      </c>
      <c r="K47" s="267" t="s">
        <v>2839</v>
      </c>
      <c r="L47" s="267" t="s">
        <v>2478</v>
      </c>
      <c r="M47" s="267" t="s">
        <v>2479</v>
      </c>
      <c r="N47" s="408"/>
    </row>
    <row r="48" spans="1:14" ht="14.1" customHeight="1" x14ac:dyDescent="0.2">
      <c r="A48" s="254">
        <v>1</v>
      </c>
      <c r="B48" s="255" t="str">
        <f>IF(Unterschriftenliste!E46="","",Unterschriftenliste!E46)</f>
        <v/>
      </c>
      <c r="C48" s="255" t="str">
        <f>IF(Unterschriftenliste!F46="","",Unterschriftenliste!F46)</f>
        <v/>
      </c>
      <c r="D48" s="259" t="str">
        <f>IFERROR(IF(B48="","",VLOOKUP(CONCATENATE(B48&amp;" "&amp;C48),Dateneingabe_Teilnehm.!$L$5:$M$254,2,FALSE)),"")</f>
        <v/>
      </c>
      <c r="E48" s="271" t="str">
        <f>IF(D48=1,"x","")</f>
        <v/>
      </c>
      <c r="F48" s="271" t="str">
        <f>IF(D48=2,"x","")</f>
        <v/>
      </c>
      <c r="G48" s="271" t="str">
        <f>IF(D48=3,"x","")</f>
        <v/>
      </c>
      <c r="H48" s="308" t="str">
        <f>IFERROR(IF(B48="","",VLOOKUP(B48,Dateneingabe_Teilnehm.!$D$5:$F$64,2,FALSE)&amp;" "&amp;VLOOKUP(B48,Dateneingabe_Teilnehm.!$D$5:$F$64,3,FALSE)),"")</f>
        <v/>
      </c>
      <c r="I48" s="271" t="str">
        <f>IFERROR(IF(B48="","",VLOOKUP(CONCATENATE(B48&amp;" "&amp;C48),Dateneingabe_Teilnehm.!$L$5:$R$254,3,FALSE)),"")</f>
        <v/>
      </c>
      <c r="J48" s="271" t="str">
        <f>IFERROR(IF(B48="","",VLOOKUP(CONCATENATE(B48&amp;" "&amp;C48),Dateneingabe_Teilnehm.!$L$5:$R$254,4,FALSE)),"")</f>
        <v/>
      </c>
      <c r="K48" s="271" t="str">
        <f>IFERROR(IF(B48="","",VLOOKUP(CONCATENATE(B48&amp;" "&amp;C48),Dateneingabe_Teilnehm.!$L$5:$R$254,5,FALSE)),"")</f>
        <v/>
      </c>
      <c r="L48" s="271" t="str">
        <f>IFERROR(IF(B48="","",VLOOKUP(CONCATENATE(B48&amp;" "&amp;C48),Dateneingabe_Teilnehm.!$L$5:$R$254,6,FALSE)),"")</f>
        <v/>
      </c>
      <c r="M48" s="326" t="str">
        <f>IFERROR(IF(B48="","",VLOOKUP(CONCATENATE(B48&amp;" "&amp;C48),Dateneingabe_Teilnehm.!$L$5:$R$254,7,FALSE)),"")</f>
        <v/>
      </c>
      <c r="N48" s="329" t="str">
        <f>IF(Unterschriftenliste!J46="","",Unterschriftenliste!J46)</f>
        <v/>
      </c>
    </row>
    <row r="49" spans="1:14" ht="14.1" customHeight="1" x14ac:dyDescent="0.2">
      <c r="A49" s="256">
        <v>2</v>
      </c>
      <c r="B49" s="250" t="str">
        <f>IF(Unterschriftenliste!E47="","",Unterschriftenliste!E47)</f>
        <v/>
      </c>
      <c r="C49" s="250" t="str">
        <f>IF(Unterschriftenliste!F47="","",Unterschriftenliste!F47)</f>
        <v/>
      </c>
      <c r="D49" s="260" t="str">
        <f>IFERROR(IF(B49="","",VLOOKUP(CONCATENATE(B49&amp;" "&amp;C49),Dateneingabe_Teilnehm.!$L$5:$M$254,2,FALSE)),"")</f>
        <v/>
      </c>
      <c r="E49" s="272" t="str">
        <f>IF(D49=1,"x","")</f>
        <v/>
      </c>
      <c r="F49" s="272" t="str">
        <f>IF(D49=2,"x","")</f>
        <v/>
      </c>
      <c r="G49" s="272" t="str">
        <f>IF(D49=3,"x","")</f>
        <v/>
      </c>
      <c r="H49" s="309" t="str">
        <f>IFERROR(IF(B49="","",VLOOKUP(B49,Dateneingabe_Teilnehm.!$D$5:$F$64,2,FALSE)&amp;" "&amp;VLOOKUP(B49,Dateneingabe_Teilnehm.!$D$5:$F$64,3,FALSE)),"")</f>
        <v/>
      </c>
      <c r="I49" s="272" t="str">
        <f>IFERROR(IF(B49="","",VLOOKUP(CONCATENATE(B49&amp;" "&amp;C49),Dateneingabe_Teilnehm.!$L$5:$R$254,3,FALSE)),"")</f>
        <v/>
      </c>
      <c r="J49" s="272" t="str">
        <f>IFERROR(IF(B49="","",VLOOKUP(CONCATENATE(B49&amp;" "&amp;C49),Dateneingabe_Teilnehm.!$L$5:$R$254,4,FALSE)),"")</f>
        <v/>
      </c>
      <c r="K49" s="272" t="str">
        <f>IFERROR(IF(B49="","",VLOOKUP(CONCATENATE(B49&amp;" "&amp;C49),Dateneingabe_Teilnehm.!$L$5:$R$254,5,FALSE)),"")</f>
        <v/>
      </c>
      <c r="L49" s="272" t="str">
        <f>IFERROR(IF(B49="","",VLOOKUP(CONCATENATE(B49&amp;" "&amp;C49),Dateneingabe_Teilnehm.!$L$5:$R$254,6,FALSE)),"")</f>
        <v/>
      </c>
      <c r="M49" s="327" t="str">
        <f>IFERROR(IF(B49="","",VLOOKUP(CONCATENATE(B49&amp;" "&amp;C49),Dateneingabe_Teilnehm.!$L$5:$R$254,7,FALSE)),"")</f>
        <v/>
      </c>
      <c r="N49" s="273" t="str">
        <f>IF(Unterschriftenliste!J47="","",Unterschriftenliste!J47)</f>
        <v/>
      </c>
    </row>
    <row r="50" spans="1:14" ht="14.1" customHeight="1" x14ac:dyDescent="0.2">
      <c r="A50" s="256">
        <v>3</v>
      </c>
      <c r="B50" s="250" t="str">
        <f>IF(Unterschriftenliste!E48="","",Unterschriftenliste!E48)</f>
        <v/>
      </c>
      <c r="C50" s="250" t="str">
        <f>IF(Unterschriftenliste!F48="","",Unterschriftenliste!F48)</f>
        <v/>
      </c>
      <c r="D50" s="260" t="str">
        <f>IFERROR(IF(B50="","",VLOOKUP(CONCATENATE(B50&amp;" "&amp;C50),Dateneingabe_Teilnehm.!$L$5:$M$254,2,FALSE)),"")</f>
        <v/>
      </c>
      <c r="E50" s="272" t="str">
        <f t="shared" ref="E50:E113" si="3">IF(D50=1,"x","")</f>
        <v/>
      </c>
      <c r="F50" s="272" t="str">
        <f t="shared" ref="F50:F113" si="4">IF(D50=2,"x","")</f>
        <v/>
      </c>
      <c r="G50" s="272" t="str">
        <f t="shared" ref="G50:G113" si="5">IF(D50=3,"x","")</f>
        <v/>
      </c>
      <c r="H50" s="309" t="str">
        <f>IFERROR(IF(B50="","",VLOOKUP(B50,Dateneingabe_Teilnehm.!$D$5:$F$64,2,FALSE)&amp;" "&amp;VLOOKUP(B50,Dateneingabe_Teilnehm.!$D$5:$F$64,3,FALSE)),"")</f>
        <v/>
      </c>
      <c r="I50" s="272" t="str">
        <f>IFERROR(IF(B50="","",VLOOKUP(CONCATENATE(B50&amp;" "&amp;C50),Dateneingabe_Teilnehm.!$L$5:$R$254,3,FALSE)),"")</f>
        <v/>
      </c>
      <c r="J50" s="272" t="str">
        <f>IFERROR(IF(B50="","",VLOOKUP(CONCATENATE(B50&amp;" "&amp;C50),Dateneingabe_Teilnehm.!$L$5:$R$254,4,FALSE)),"")</f>
        <v/>
      </c>
      <c r="K50" s="272" t="str">
        <f>IFERROR(IF(B50="","",VLOOKUP(CONCATENATE(B50&amp;" "&amp;C50),Dateneingabe_Teilnehm.!$L$5:$R$254,5,FALSE)),"")</f>
        <v/>
      </c>
      <c r="L50" s="272" t="str">
        <f>IFERROR(IF(B50="","",VLOOKUP(CONCATENATE(B50&amp;" "&amp;C50),Dateneingabe_Teilnehm.!$L$5:$R$254,6,FALSE)),"")</f>
        <v/>
      </c>
      <c r="M50" s="327" t="str">
        <f>IFERROR(IF(B50="","",VLOOKUP(CONCATENATE(B50&amp;" "&amp;C50),Dateneingabe_Teilnehm.!$L$5:$R$254,7,FALSE)),"")</f>
        <v/>
      </c>
      <c r="N50" s="273" t="str">
        <f>IF(Unterschriftenliste!J48="","",Unterschriftenliste!J48)</f>
        <v/>
      </c>
    </row>
    <row r="51" spans="1:14" ht="14.1" customHeight="1" x14ac:dyDescent="0.2">
      <c r="A51" s="256">
        <v>4</v>
      </c>
      <c r="B51" s="250" t="str">
        <f>IF(Unterschriftenliste!E49="","",Unterschriftenliste!E49)</f>
        <v/>
      </c>
      <c r="C51" s="250" t="str">
        <f>IF(Unterschriftenliste!F49="","",Unterschriftenliste!F49)</f>
        <v/>
      </c>
      <c r="D51" s="260" t="str">
        <f>IFERROR(IF(B51="","",VLOOKUP(CONCATENATE(B51&amp;" "&amp;C51),Dateneingabe_Teilnehm.!$L$5:$M$254,2,FALSE)),"")</f>
        <v/>
      </c>
      <c r="E51" s="272" t="str">
        <f t="shared" si="3"/>
        <v/>
      </c>
      <c r="F51" s="272" t="str">
        <f t="shared" si="4"/>
        <v/>
      </c>
      <c r="G51" s="272" t="str">
        <f t="shared" si="5"/>
        <v/>
      </c>
      <c r="H51" s="309" t="str">
        <f>IFERROR(IF(B51="","",VLOOKUP(B51,Dateneingabe_Teilnehm.!$D$5:$F$64,2,FALSE)&amp;" "&amp;VLOOKUP(B51,Dateneingabe_Teilnehm.!$D$5:$F$64,3,FALSE)),"")</f>
        <v/>
      </c>
      <c r="I51" s="272" t="str">
        <f>IFERROR(IF(B51="","",VLOOKUP(CONCATENATE(B51&amp;" "&amp;C51),Dateneingabe_Teilnehm.!$L$5:$R$254,3,FALSE)),"")</f>
        <v/>
      </c>
      <c r="J51" s="272" t="str">
        <f>IFERROR(IF(B51="","",VLOOKUP(CONCATENATE(B51&amp;" "&amp;C51),Dateneingabe_Teilnehm.!$L$5:$R$254,4,FALSE)),"")</f>
        <v/>
      </c>
      <c r="K51" s="272" t="str">
        <f>IFERROR(IF(B51="","",VLOOKUP(CONCATENATE(B51&amp;" "&amp;C51),Dateneingabe_Teilnehm.!$L$5:$R$254,5,FALSE)),"")</f>
        <v/>
      </c>
      <c r="L51" s="272" t="str">
        <f>IFERROR(IF(B51="","",VLOOKUP(CONCATENATE(B51&amp;" "&amp;C51),Dateneingabe_Teilnehm.!$L$5:$R$254,6,FALSE)),"")</f>
        <v/>
      </c>
      <c r="M51" s="327" t="str">
        <f>IFERROR(IF(B51="","",VLOOKUP(CONCATENATE(B51&amp;" "&amp;C51),Dateneingabe_Teilnehm.!$L$5:$R$254,7,FALSE)),"")</f>
        <v/>
      </c>
      <c r="N51" s="273" t="str">
        <f>IF(Unterschriftenliste!J49="","",Unterschriftenliste!J49)</f>
        <v/>
      </c>
    </row>
    <row r="52" spans="1:14" ht="14.1" customHeight="1" x14ac:dyDescent="0.2">
      <c r="A52" s="256">
        <v>5</v>
      </c>
      <c r="B52" s="250" t="str">
        <f>IF(Unterschriftenliste!E50="","",Unterschriftenliste!E50)</f>
        <v/>
      </c>
      <c r="C52" s="250" t="str">
        <f>IF(Unterschriftenliste!F50="","",Unterschriftenliste!F50)</f>
        <v/>
      </c>
      <c r="D52" s="260" t="str">
        <f>IFERROR(IF(B52="","",VLOOKUP(CONCATENATE(B52&amp;" "&amp;C52),Dateneingabe_Teilnehm.!$L$5:$M$254,2,FALSE)),"")</f>
        <v/>
      </c>
      <c r="E52" s="272" t="str">
        <f t="shared" si="3"/>
        <v/>
      </c>
      <c r="F52" s="272" t="str">
        <f t="shared" si="4"/>
        <v/>
      </c>
      <c r="G52" s="272" t="str">
        <f t="shared" si="5"/>
        <v/>
      </c>
      <c r="H52" s="309" t="str">
        <f>IFERROR(IF(B52="","",VLOOKUP(B52,Dateneingabe_Teilnehm.!$D$5:$F$64,2,FALSE)&amp;" "&amp;VLOOKUP(B52,Dateneingabe_Teilnehm.!$D$5:$F$64,3,FALSE)),"")</f>
        <v/>
      </c>
      <c r="I52" s="272" t="str">
        <f>IFERROR(IF(B52="","",VLOOKUP(CONCATENATE(B52&amp;" "&amp;C52),Dateneingabe_Teilnehm.!$L$5:$R$254,3,FALSE)),"")</f>
        <v/>
      </c>
      <c r="J52" s="272" t="str">
        <f>IFERROR(IF(B52="","",VLOOKUP(CONCATENATE(B52&amp;" "&amp;C52),Dateneingabe_Teilnehm.!$L$5:$R$254,4,FALSE)),"")</f>
        <v/>
      </c>
      <c r="K52" s="272" t="str">
        <f>IFERROR(IF(B52="","",VLOOKUP(CONCATENATE(B52&amp;" "&amp;C52),Dateneingabe_Teilnehm.!$L$5:$R$254,5,FALSE)),"")</f>
        <v/>
      </c>
      <c r="L52" s="272" t="str">
        <f>IFERROR(IF(B52="","",VLOOKUP(CONCATENATE(B52&amp;" "&amp;C52),Dateneingabe_Teilnehm.!$L$5:$R$254,6,FALSE)),"")</f>
        <v/>
      </c>
      <c r="M52" s="327" t="str">
        <f>IFERROR(IF(B52="","",VLOOKUP(CONCATENATE(B52&amp;" "&amp;C52),Dateneingabe_Teilnehm.!$L$5:$R$254,7,FALSE)),"")</f>
        <v/>
      </c>
      <c r="N52" s="273" t="str">
        <f>IF(Unterschriftenliste!J50="","",Unterschriftenliste!J50)</f>
        <v/>
      </c>
    </row>
    <row r="53" spans="1:14" ht="14.1" customHeight="1" x14ac:dyDescent="0.2">
      <c r="A53" s="256">
        <v>6</v>
      </c>
      <c r="B53" s="250" t="str">
        <f>IF(Unterschriftenliste!E51="","",Unterschriftenliste!E51)</f>
        <v/>
      </c>
      <c r="C53" s="250" t="str">
        <f>IF(Unterschriftenliste!F51="","",Unterschriftenliste!F51)</f>
        <v/>
      </c>
      <c r="D53" s="260" t="str">
        <f>IFERROR(IF(B53="","",VLOOKUP(CONCATENATE(B53&amp;" "&amp;C53),Dateneingabe_Teilnehm.!$L$5:$M$254,2,FALSE)),"")</f>
        <v/>
      </c>
      <c r="E53" s="272" t="str">
        <f t="shared" si="3"/>
        <v/>
      </c>
      <c r="F53" s="272" t="str">
        <f t="shared" si="4"/>
        <v/>
      </c>
      <c r="G53" s="272" t="str">
        <f t="shared" si="5"/>
        <v/>
      </c>
      <c r="H53" s="309" t="str">
        <f>IFERROR(IF(B53="","",VLOOKUP(B53,Dateneingabe_Teilnehm.!$D$5:$F$64,2,FALSE)&amp;" "&amp;VLOOKUP(B53,Dateneingabe_Teilnehm.!$D$5:$F$64,3,FALSE)),"")</f>
        <v/>
      </c>
      <c r="I53" s="272" t="str">
        <f>IFERROR(IF(B53="","",VLOOKUP(CONCATENATE(B53&amp;" "&amp;C53),Dateneingabe_Teilnehm.!$L$5:$R$254,3,FALSE)),"")</f>
        <v/>
      </c>
      <c r="J53" s="272" t="str">
        <f>IFERROR(IF(B53="","",VLOOKUP(CONCATENATE(B53&amp;" "&amp;C53),Dateneingabe_Teilnehm.!$L$5:$R$254,4,FALSE)),"")</f>
        <v/>
      </c>
      <c r="K53" s="272" t="str">
        <f>IFERROR(IF(B53="","",VLOOKUP(CONCATENATE(B53&amp;" "&amp;C53),Dateneingabe_Teilnehm.!$L$5:$R$254,5,FALSE)),"")</f>
        <v/>
      </c>
      <c r="L53" s="272" t="str">
        <f>IFERROR(IF(B53="","",VLOOKUP(CONCATENATE(B53&amp;" "&amp;C53),Dateneingabe_Teilnehm.!$L$5:$R$254,6,FALSE)),"")</f>
        <v/>
      </c>
      <c r="M53" s="327" t="str">
        <f>IFERROR(IF(B53="","",VLOOKUP(CONCATENATE(B53&amp;" "&amp;C53),Dateneingabe_Teilnehm.!$L$5:$R$254,7,FALSE)),"")</f>
        <v/>
      </c>
      <c r="N53" s="273" t="str">
        <f>IF(Unterschriftenliste!J51="","",Unterschriftenliste!J51)</f>
        <v/>
      </c>
    </row>
    <row r="54" spans="1:14" ht="14.1" customHeight="1" x14ac:dyDescent="0.2">
      <c r="A54" s="256">
        <v>7</v>
      </c>
      <c r="B54" s="250" t="str">
        <f>IF(Unterschriftenliste!E52="","",Unterschriftenliste!E52)</f>
        <v/>
      </c>
      <c r="C54" s="250" t="str">
        <f>IF(Unterschriftenliste!F52="","",Unterschriftenliste!F52)</f>
        <v/>
      </c>
      <c r="D54" s="260" t="str">
        <f>IFERROR(IF(B54="","",VLOOKUP(CONCATENATE(B54&amp;" "&amp;C54),Dateneingabe_Teilnehm.!$L$5:$M$254,2,FALSE)),"")</f>
        <v/>
      </c>
      <c r="E54" s="272" t="str">
        <f t="shared" si="3"/>
        <v/>
      </c>
      <c r="F54" s="272" t="str">
        <f t="shared" si="4"/>
        <v/>
      </c>
      <c r="G54" s="272" t="str">
        <f t="shared" si="5"/>
        <v/>
      </c>
      <c r="H54" s="309" t="str">
        <f>IFERROR(IF(B54="","",VLOOKUP(B54,Dateneingabe_Teilnehm.!$D$5:$F$64,2,FALSE)&amp;" "&amp;VLOOKUP(B54,Dateneingabe_Teilnehm.!$D$5:$F$64,3,FALSE)),"")</f>
        <v/>
      </c>
      <c r="I54" s="272" t="str">
        <f>IFERROR(IF(B54="","",VLOOKUP(CONCATENATE(B54&amp;" "&amp;C54),Dateneingabe_Teilnehm.!$L$5:$R$254,3,FALSE)),"")</f>
        <v/>
      </c>
      <c r="J54" s="272" t="str">
        <f>IFERROR(IF(B54="","",VLOOKUP(CONCATENATE(B54&amp;" "&amp;C54),Dateneingabe_Teilnehm.!$L$5:$R$254,4,FALSE)),"")</f>
        <v/>
      </c>
      <c r="K54" s="272" t="str">
        <f>IFERROR(IF(B54="","",VLOOKUP(CONCATENATE(B54&amp;" "&amp;C54),Dateneingabe_Teilnehm.!$L$5:$R$254,5,FALSE)),"")</f>
        <v/>
      </c>
      <c r="L54" s="272" t="str">
        <f>IFERROR(IF(B54="","",VLOOKUP(CONCATENATE(B54&amp;" "&amp;C54),Dateneingabe_Teilnehm.!$L$5:$R$254,6,FALSE)),"")</f>
        <v/>
      </c>
      <c r="M54" s="327" t="str">
        <f>IFERROR(IF(B54="","",VLOOKUP(CONCATENATE(B54&amp;" "&amp;C54),Dateneingabe_Teilnehm.!$L$5:$R$254,7,FALSE)),"")</f>
        <v/>
      </c>
      <c r="N54" s="273" t="str">
        <f>IF(Unterschriftenliste!J52="","",Unterschriftenliste!J52)</f>
        <v/>
      </c>
    </row>
    <row r="55" spans="1:14" ht="14.1" customHeight="1" x14ac:dyDescent="0.2">
      <c r="A55" s="256">
        <v>8</v>
      </c>
      <c r="B55" s="250" t="str">
        <f>IF(Unterschriftenliste!E53="","",Unterschriftenliste!E53)</f>
        <v/>
      </c>
      <c r="C55" s="250" t="str">
        <f>IF(Unterschriftenliste!F53="","",Unterschriftenliste!F53)</f>
        <v/>
      </c>
      <c r="D55" s="260" t="str">
        <f>IFERROR(IF(B55="","",VLOOKUP(CONCATENATE(B55&amp;" "&amp;C55),Dateneingabe_Teilnehm.!$L$5:$M$254,2,FALSE)),"")</f>
        <v/>
      </c>
      <c r="E55" s="272" t="str">
        <f t="shared" si="3"/>
        <v/>
      </c>
      <c r="F55" s="272" t="str">
        <f t="shared" si="4"/>
        <v/>
      </c>
      <c r="G55" s="272" t="str">
        <f t="shared" si="5"/>
        <v/>
      </c>
      <c r="H55" s="309" t="str">
        <f>IFERROR(IF(B55="","",VLOOKUP(B55,Dateneingabe_Teilnehm.!$D$5:$F$64,2,FALSE)&amp;" "&amp;VLOOKUP(B55,Dateneingabe_Teilnehm.!$D$5:$F$64,3,FALSE)),"")</f>
        <v/>
      </c>
      <c r="I55" s="272" t="str">
        <f>IFERROR(IF(B55="","",VLOOKUP(CONCATENATE(B55&amp;" "&amp;C55),Dateneingabe_Teilnehm.!$L$5:$R$254,3,FALSE)),"")</f>
        <v/>
      </c>
      <c r="J55" s="272" t="str">
        <f>IFERROR(IF(B55="","",VLOOKUP(CONCATENATE(B55&amp;" "&amp;C55),Dateneingabe_Teilnehm.!$L$5:$R$254,4,FALSE)),"")</f>
        <v/>
      </c>
      <c r="K55" s="272" t="str">
        <f>IFERROR(IF(B55="","",VLOOKUP(CONCATENATE(B55&amp;" "&amp;C55),Dateneingabe_Teilnehm.!$L$5:$R$254,5,FALSE)),"")</f>
        <v/>
      </c>
      <c r="L55" s="272" t="str">
        <f>IFERROR(IF(B55="","",VLOOKUP(CONCATENATE(B55&amp;" "&amp;C55),Dateneingabe_Teilnehm.!$L$5:$R$254,6,FALSE)),"")</f>
        <v/>
      </c>
      <c r="M55" s="327" t="str">
        <f>IFERROR(IF(B55="","",VLOOKUP(CONCATENATE(B55&amp;" "&amp;C55),Dateneingabe_Teilnehm.!$L$5:$R$254,7,FALSE)),"")</f>
        <v/>
      </c>
      <c r="N55" s="273" t="str">
        <f>IF(Unterschriftenliste!J53="","",Unterschriftenliste!J53)</f>
        <v/>
      </c>
    </row>
    <row r="56" spans="1:14" ht="14.1" customHeight="1" x14ac:dyDescent="0.2">
      <c r="A56" s="256">
        <v>9</v>
      </c>
      <c r="B56" s="250" t="str">
        <f>IF(Unterschriftenliste!E54="","",Unterschriftenliste!E54)</f>
        <v/>
      </c>
      <c r="C56" s="250" t="str">
        <f>IF(Unterschriftenliste!F54="","",Unterschriftenliste!F54)</f>
        <v/>
      </c>
      <c r="D56" s="260" t="str">
        <f>IFERROR(IF(B56="","",VLOOKUP(CONCATENATE(B56&amp;" "&amp;C56),Dateneingabe_Teilnehm.!$L$5:$M$254,2,FALSE)),"")</f>
        <v/>
      </c>
      <c r="E56" s="272" t="str">
        <f t="shared" si="3"/>
        <v/>
      </c>
      <c r="F56" s="272" t="str">
        <f t="shared" si="4"/>
        <v/>
      </c>
      <c r="G56" s="272" t="str">
        <f t="shared" si="5"/>
        <v/>
      </c>
      <c r="H56" s="309" t="str">
        <f>IFERROR(IF(B56="","",VLOOKUP(B56,Dateneingabe_Teilnehm.!$D$5:$F$64,2,FALSE)&amp;" "&amp;VLOOKUP(B56,Dateneingabe_Teilnehm.!$D$5:$F$64,3,FALSE)),"")</f>
        <v/>
      </c>
      <c r="I56" s="272" t="str">
        <f>IFERROR(IF(B56="","",VLOOKUP(CONCATENATE(B56&amp;" "&amp;C56),Dateneingabe_Teilnehm.!$L$5:$R$254,3,FALSE)),"")</f>
        <v/>
      </c>
      <c r="J56" s="272" t="str">
        <f>IFERROR(IF(B56="","",VLOOKUP(CONCATENATE(B56&amp;" "&amp;C56),Dateneingabe_Teilnehm.!$L$5:$R$254,4,FALSE)),"")</f>
        <v/>
      </c>
      <c r="K56" s="272" t="str">
        <f>IFERROR(IF(B56="","",VLOOKUP(CONCATENATE(B56&amp;" "&amp;C56),Dateneingabe_Teilnehm.!$L$5:$R$254,5,FALSE)),"")</f>
        <v/>
      </c>
      <c r="L56" s="272" t="str">
        <f>IFERROR(IF(B56="","",VLOOKUP(CONCATENATE(B56&amp;" "&amp;C56),Dateneingabe_Teilnehm.!$L$5:$R$254,6,FALSE)),"")</f>
        <v/>
      </c>
      <c r="M56" s="327" t="str">
        <f>IFERROR(IF(B56="","",VLOOKUP(CONCATENATE(B56&amp;" "&amp;C56),Dateneingabe_Teilnehm.!$L$5:$R$254,7,FALSE)),"")</f>
        <v/>
      </c>
      <c r="N56" s="273" t="str">
        <f>IF(Unterschriftenliste!J54="","",Unterschriftenliste!J54)</f>
        <v/>
      </c>
    </row>
    <row r="57" spans="1:14" ht="14.1" customHeight="1" x14ac:dyDescent="0.2">
      <c r="A57" s="256">
        <v>10</v>
      </c>
      <c r="B57" s="250" t="str">
        <f>IF(Unterschriftenliste!E55="","",Unterschriftenliste!E55)</f>
        <v/>
      </c>
      <c r="C57" s="250" t="str">
        <f>IF(Unterschriftenliste!F55="","",Unterschriftenliste!F55)</f>
        <v/>
      </c>
      <c r="D57" s="260" t="str">
        <f>IFERROR(IF(B57="","",VLOOKUP(CONCATENATE(B57&amp;" "&amp;C57),Dateneingabe_Teilnehm.!$L$5:$M$254,2,FALSE)),"")</f>
        <v/>
      </c>
      <c r="E57" s="272" t="str">
        <f t="shared" si="3"/>
        <v/>
      </c>
      <c r="F57" s="272" t="str">
        <f t="shared" si="4"/>
        <v/>
      </c>
      <c r="G57" s="272" t="str">
        <f t="shared" si="5"/>
        <v/>
      </c>
      <c r="H57" s="309" t="str">
        <f>IFERROR(IF(B57="","",VLOOKUP(B57,Dateneingabe_Teilnehm.!$D$5:$F$64,2,FALSE)&amp;" "&amp;VLOOKUP(B57,Dateneingabe_Teilnehm.!$D$5:$F$64,3,FALSE)),"")</f>
        <v/>
      </c>
      <c r="I57" s="272" t="str">
        <f>IFERROR(IF(B57="","",VLOOKUP(CONCATENATE(B57&amp;" "&amp;C57),Dateneingabe_Teilnehm.!$L$5:$R$254,3,FALSE)),"")</f>
        <v/>
      </c>
      <c r="J57" s="272" t="str">
        <f>IFERROR(IF(B57="","",VLOOKUP(CONCATENATE(B57&amp;" "&amp;C57),Dateneingabe_Teilnehm.!$L$5:$R$254,4,FALSE)),"")</f>
        <v/>
      </c>
      <c r="K57" s="272" t="str">
        <f>IFERROR(IF(B57="","",VLOOKUP(CONCATENATE(B57&amp;" "&amp;C57),Dateneingabe_Teilnehm.!$L$5:$R$254,5,FALSE)),"")</f>
        <v/>
      </c>
      <c r="L57" s="272" t="str">
        <f>IFERROR(IF(B57="","",VLOOKUP(CONCATENATE(B57&amp;" "&amp;C57),Dateneingabe_Teilnehm.!$L$5:$R$254,6,FALSE)),"")</f>
        <v/>
      </c>
      <c r="M57" s="327" t="str">
        <f>IFERROR(IF(B57="","",VLOOKUP(CONCATENATE(B57&amp;" "&amp;C57),Dateneingabe_Teilnehm.!$L$5:$R$254,7,FALSE)),"")</f>
        <v/>
      </c>
      <c r="N57" s="273" t="str">
        <f>IF(Unterschriftenliste!J55="","",Unterschriftenliste!J55)</f>
        <v/>
      </c>
    </row>
    <row r="58" spans="1:14" ht="14.1" customHeight="1" x14ac:dyDescent="0.2">
      <c r="A58" s="256">
        <v>11</v>
      </c>
      <c r="B58" s="250" t="str">
        <f>IF(Unterschriftenliste!E56="","",Unterschriftenliste!E56)</f>
        <v/>
      </c>
      <c r="C58" s="250" t="str">
        <f>IF(Unterschriftenliste!F56="","",Unterschriftenliste!F56)</f>
        <v/>
      </c>
      <c r="D58" s="260" t="str">
        <f>IFERROR(IF(B58="","",VLOOKUP(CONCATENATE(B58&amp;" "&amp;C58),Dateneingabe_Teilnehm.!$L$5:$M$254,2,FALSE)),"")</f>
        <v/>
      </c>
      <c r="E58" s="272" t="str">
        <f t="shared" si="3"/>
        <v/>
      </c>
      <c r="F58" s="272" t="str">
        <f t="shared" si="4"/>
        <v/>
      </c>
      <c r="G58" s="272" t="str">
        <f t="shared" si="5"/>
        <v/>
      </c>
      <c r="H58" s="309" t="str">
        <f>IFERROR(IF(B58="","",VLOOKUP(B58,Dateneingabe_Teilnehm.!$D$5:$F$64,2,FALSE)&amp;" "&amp;VLOOKUP(B58,Dateneingabe_Teilnehm.!$D$5:$F$64,3,FALSE)),"")</f>
        <v/>
      </c>
      <c r="I58" s="272" t="str">
        <f>IFERROR(IF(B58="","",VLOOKUP(CONCATENATE(B58&amp;" "&amp;C58),Dateneingabe_Teilnehm.!$L$5:$R$254,3,FALSE)),"")</f>
        <v/>
      </c>
      <c r="J58" s="272" t="str">
        <f>IFERROR(IF(B58="","",VLOOKUP(CONCATENATE(B58&amp;" "&amp;C58),Dateneingabe_Teilnehm.!$L$5:$R$254,4,FALSE)),"")</f>
        <v/>
      </c>
      <c r="K58" s="272" t="str">
        <f>IFERROR(IF(B58="","",VLOOKUP(CONCATENATE(B58&amp;" "&amp;C58),Dateneingabe_Teilnehm.!$L$5:$R$254,5,FALSE)),"")</f>
        <v/>
      </c>
      <c r="L58" s="272" t="str">
        <f>IFERROR(IF(B58="","",VLOOKUP(CONCATENATE(B58&amp;" "&amp;C58),Dateneingabe_Teilnehm.!$L$5:$R$254,6,FALSE)),"")</f>
        <v/>
      </c>
      <c r="M58" s="327" t="str">
        <f>IFERROR(IF(B58="","",VLOOKUP(CONCATENATE(B58&amp;" "&amp;C58),Dateneingabe_Teilnehm.!$L$5:$R$254,7,FALSE)),"")</f>
        <v/>
      </c>
      <c r="N58" s="273" t="str">
        <f>IF(Unterschriftenliste!J56="","",Unterschriftenliste!J56)</f>
        <v/>
      </c>
    </row>
    <row r="59" spans="1:14" ht="14.1" customHeight="1" x14ac:dyDescent="0.2">
      <c r="A59" s="256">
        <v>12</v>
      </c>
      <c r="B59" s="250" t="str">
        <f>IF(Unterschriftenliste!E57="","",Unterschriftenliste!E57)</f>
        <v/>
      </c>
      <c r="C59" s="250" t="str">
        <f>IF(Unterschriftenliste!F57="","",Unterschriftenliste!F57)</f>
        <v/>
      </c>
      <c r="D59" s="260" t="str">
        <f>IFERROR(IF(B59="","",VLOOKUP(CONCATENATE(B59&amp;" "&amp;C59),Dateneingabe_Teilnehm.!$L$5:$M$254,2,FALSE)),"")</f>
        <v/>
      </c>
      <c r="E59" s="272" t="str">
        <f t="shared" si="3"/>
        <v/>
      </c>
      <c r="F59" s="272" t="str">
        <f t="shared" si="4"/>
        <v/>
      </c>
      <c r="G59" s="272" t="str">
        <f t="shared" si="5"/>
        <v/>
      </c>
      <c r="H59" s="309" t="str">
        <f>IFERROR(IF(B59="","",VLOOKUP(B59,Dateneingabe_Teilnehm.!$D$5:$F$64,2,FALSE)&amp;" "&amp;VLOOKUP(B59,Dateneingabe_Teilnehm.!$D$5:$F$64,3,FALSE)),"")</f>
        <v/>
      </c>
      <c r="I59" s="272" t="str">
        <f>IFERROR(IF(B59="","",VLOOKUP(CONCATENATE(B59&amp;" "&amp;C59),Dateneingabe_Teilnehm.!$L$5:$R$254,3,FALSE)),"")</f>
        <v/>
      </c>
      <c r="J59" s="272" t="str">
        <f>IFERROR(IF(B59="","",VLOOKUP(CONCATENATE(B59&amp;" "&amp;C59),Dateneingabe_Teilnehm.!$L$5:$R$254,4,FALSE)),"")</f>
        <v/>
      </c>
      <c r="K59" s="272" t="str">
        <f>IFERROR(IF(B59="","",VLOOKUP(CONCATENATE(B59&amp;" "&amp;C59),Dateneingabe_Teilnehm.!$L$5:$R$254,5,FALSE)),"")</f>
        <v/>
      </c>
      <c r="L59" s="272" t="str">
        <f>IFERROR(IF(B59="","",VLOOKUP(CONCATENATE(B59&amp;" "&amp;C59),Dateneingabe_Teilnehm.!$L$5:$R$254,6,FALSE)),"")</f>
        <v/>
      </c>
      <c r="M59" s="327" t="str">
        <f>IFERROR(IF(B59="","",VLOOKUP(CONCATENATE(B59&amp;" "&amp;C59),Dateneingabe_Teilnehm.!$L$5:$R$254,7,FALSE)),"")</f>
        <v/>
      </c>
      <c r="N59" s="273" t="str">
        <f>IF(Unterschriftenliste!J57="","",Unterschriftenliste!J57)</f>
        <v/>
      </c>
    </row>
    <row r="60" spans="1:14" ht="14.1" customHeight="1" x14ac:dyDescent="0.2">
      <c r="A60" s="256">
        <v>13</v>
      </c>
      <c r="B60" s="250" t="str">
        <f>IF(Unterschriftenliste!E58="","",Unterschriftenliste!E58)</f>
        <v/>
      </c>
      <c r="C60" s="250" t="str">
        <f>IF(Unterschriftenliste!F58="","",Unterschriftenliste!F58)</f>
        <v/>
      </c>
      <c r="D60" s="260" t="str">
        <f>IFERROR(IF(B60="","",VLOOKUP(CONCATENATE(B60&amp;" "&amp;C60),Dateneingabe_Teilnehm.!$L$5:$M$254,2,FALSE)),"")</f>
        <v/>
      </c>
      <c r="E60" s="272" t="str">
        <f t="shared" si="3"/>
        <v/>
      </c>
      <c r="F60" s="272" t="str">
        <f t="shared" si="4"/>
        <v/>
      </c>
      <c r="G60" s="272" t="str">
        <f t="shared" si="5"/>
        <v/>
      </c>
      <c r="H60" s="309" t="str">
        <f>IFERROR(IF(B60="","",VLOOKUP(B60,Dateneingabe_Teilnehm.!$D$5:$F$64,2,FALSE)&amp;" "&amp;VLOOKUP(B60,Dateneingabe_Teilnehm.!$D$5:$F$64,3,FALSE)),"")</f>
        <v/>
      </c>
      <c r="I60" s="272" t="str">
        <f>IFERROR(IF(B60="","",VLOOKUP(CONCATENATE(B60&amp;" "&amp;C60),Dateneingabe_Teilnehm.!$L$5:$R$254,3,FALSE)),"")</f>
        <v/>
      </c>
      <c r="J60" s="272" t="str">
        <f>IFERROR(IF(B60="","",VLOOKUP(CONCATENATE(B60&amp;" "&amp;C60),Dateneingabe_Teilnehm.!$L$5:$R$254,4,FALSE)),"")</f>
        <v/>
      </c>
      <c r="K60" s="272" t="str">
        <f>IFERROR(IF(B60="","",VLOOKUP(CONCATENATE(B60&amp;" "&amp;C60),Dateneingabe_Teilnehm.!$L$5:$R$254,5,FALSE)),"")</f>
        <v/>
      </c>
      <c r="L60" s="272" t="str">
        <f>IFERROR(IF(B60="","",VLOOKUP(CONCATENATE(B60&amp;" "&amp;C60),Dateneingabe_Teilnehm.!$L$5:$R$254,6,FALSE)),"")</f>
        <v/>
      </c>
      <c r="M60" s="327" t="str">
        <f>IFERROR(IF(B60="","",VLOOKUP(CONCATENATE(B60&amp;" "&amp;C60),Dateneingabe_Teilnehm.!$L$5:$R$254,7,FALSE)),"")</f>
        <v/>
      </c>
      <c r="N60" s="273" t="str">
        <f>IF(Unterschriftenliste!J58="","",Unterschriftenliste!J58)</f>
        <v/>
      </c>
    </row>
    <row r="61" spans="1:14" ht="14.1" customHeight="1" x14ac:dyDescent="0.2">
      <c r="A61" s="256">
        <v>14</v>
      </c>
      <c r="B61" s="250" t="str">
        <f>IF(Unterschriftenliste!E59="","",Unterschriftenliste!E59)</f>
        <v/>
      </c>
      <c r="C61" s="250" t="str">
        <f>IF(Unterschriftenliste!F59="","",Unterschriftenliste!F59)</f>
        <v/>
      </c>
      <c r="D61" s="260" t="str">
        <f>IFERROR(IF(B61="","",VLOOKUP(CONCATENATE(B61&amp;" "&amp;C61),Dateneingabe_Teilnehm.!$L$5:$M$254,2,FALSE)),"")</f>
        <v/>
      </c>
      <c r="E61" s="272" t="str">
        <f t="shared" si="3"/>
        <v/>
      </c>
      <c r="F61" s="272" t="str">
        <f t="shared" si="4"/>
        <v/>
      </c>
      <c r="G61" s="272" t="str">
        <f t="shared" si="5"/>
        <v/>
      </c>
      <c r="H61" s="309" t="str">
        <f>IFERROR(IF(B61="","",VLOOKUP(B61,Dateneingabe_Teilnehm.!$D$5:$F$64,2,FALSE)&amp;" "&amp;VLOOKUP(B61,Dateneingabe_Teilnehm.!$D$5:$F$64,3,FALSE)),"")</f>
        <v/>
      </c>
      <c r="I61" s="272" t="str">
        <f>IFERROR(IF(B61="","",VLOOKUP(CONCATENATE(B61&amp;" "&amp;C61),Dateneingabe_Teilnehm.!$L$5:$R$254,3,FALSE)),"")</f>
        <v/>
      </c>
      <c r="J61" s="272" t="str">
        <f>IFERROR(IF(B61="","",VLOOKUP(CONCATENATE(B61&amp;" "&amp;C61),Dateneingabe_Teilnehm.!$L$5:$R$254,4,FALSE)),"")</f>
        <v/>
      </c>
      <c r="K61" s="272" t="str">
        <f>IFERROR(IF(B61="","",VLOOKUP(CONCATENATE(B61&amp;" "&amp;C61),Dateneingabe_Teilnehm.!$L$5:$R$254,5,FALSE)),"")</f>
        <v/>
      </c>
      <c r="L61" s="272" t="str">
        <f>IFERROR(IF(B61="","",VLOOKUP(CONCATENATE(B61&amp;" "&amp;C61),Dateneingabe_Teilnehm.!$L$5:$R$254,6,FALSE)),"")</f>
        <v/>
      </c>
      <c r="M61" s="327" t="str">
        <f>IFERROR(IF(B61="","",VLOOKUP(CONCATENATE(B61&amp;" "&amp;C61),Dateneingabe_Teilnehm.!$L$5:$R$254,7,FALSE)),"")</f>
        <v/>
      </c>
      <c r="N61" s="273" t="str">
        <f>IF(Unterschriftenliste!J59="","",Unterschriftenliste!J59)</f>
        <v/>
      </c>
    </row>
    <row r="62" spans="1:14" ht="14.1" customHeight="1" x14ac:dyDescent="0.2">
      <c r="A62" s="256">
        <v>15</v>
      </c>
      <c r="B62" s="250" t="str">
        <f>IF(Unterschriftenliste!E60="","",Unterschriftenliste!E60)</f>
        <v/>
      </c>
      <c r="C62" s="250" t="str">
        <f>IF(Unterschriftenliste!F60="","",Unterschriftenliste!F60)</f>
        <v/>
      </c>
      <c r="D62" s="260" t="str">
        <f>IFERROR(IF(B62="","",VLOOKUP(CONCATENATE(B62&amp;" "&amp;C62),Dateneingabe_Teilnehm.!$L$5:$M$254,2,FALSE)),"")</f>
        <v/>
      </c>
      <c r="E62" s="272" t="str">
        <f t="shared" si="3"/>
        <v/>
      </c>
      <c r="F62" s="272" t="str">
        <f t="shared" si="4"/>
        <v/>
      </c>
      <c r="G62" s="272" t="str">
        <f t="shared" si="5"/>
        <v/>
      </c>
      <c r="H62" s="309" t="str">
        <f>IFERROR(IF(B62="","",VLOOKUP(B62,Dateneingabe_Teilnehm.!$D$5:$F$64,2,FALSE)&amp;" "&amp;VLOOKUP(B62,Dateneingabe_Teilnehm.!$D$5:$F$64,3,FALSE)),"")</f>
        <v/>
      </c>
      <c r="I62" s="272" t="str">
        <f>IFERROR(IF(B62="","",VLOOKUP(CONCATENATE(B62&amp;" "&amp;C62),Dateneingabe_Teilnehm.!$L$5:$R$254,3,FALSE)),"")</f>
        <v/>
      </c>
      <c r="J62" s="272" t="str">
        <f>IFERROR(IF(B62="","",VLOOKUP(CONCATENATE(B62&amp;" "&amp;C62),Dateneingabe_Teilnehm.!$L$5:$R$254,4,FALSE)),"")</f>
        <v/>
      </c>
      <c r="K62" s="272" t="str">
        <f>IFERROR(IF(B62="","",VLOOKUP(CONCATENATE(B62&amp;" "&amp;C62),Dateneingabe_Teilnehm.!$L$5:$R$254,5,FALSE)),"")</f>
        <v/>
      </c>
      <c r="L62" s="272" t="str">
        <f>IFERROR(IF(B62="","",VLOOKUP(CONCATENATE(B62&amp;" "&amp;C62),Dateneingabe_Teilnehm.!$L$5:$R$254,6,FALSE)),"")</f>
        <v/>
      </c>
      <c r="M62" s="327" t="str">
        <f>IFERROR(IF(B62="","",VLOOKUP(CONCATENATE(B62&amp;" "&amp;C62),Dateneingabe_Teilnehm.!$L$5:$R$254,7,FALSE)),"")</f>
        <v/>
      </c>
      <c r="N62" s="273" t="str">
        <f>IF(Unterschriftenliste!J60="","",Unterschriftenliste!J60)</f>
        <v/>
      </c>
    </row>
    <row r="63" spans="1:14" ht="14.1" customHeight="1" x14ac:dyDescent="0.2">
      <c r="A63" s="256">
        <v>16</v>
      </c>
      <c r="B63" s="250" t="str">
        <f>IF(Unterschriftenliste!E61="","",Unterschriftenliste!E61)</f>
        <v/>
      </c>
      <c r="C63" s="250" t="str">
        <f>IF(Unterschriftenliste!F61="","",Unterschriftenliste!F61)</f>
        <v/>
      </c>
      <c r="D63" s="260" t="str">
        <f>IFERROR(IF(B63="","",VLOOKUP(CONCATENATE(B63&amp;" "&amp;C63),Dateneingabe_Teilnehm.!$L$5:$M$254,2,FALSE)),"")</f>
        <v/>
      </c>
      <c r="E63" s="272" t="str">
        <f t="shared" si="3"/>
        <v/>
      </c>
      <c r="F63" s="272" t="str">
        <f t="shared" si="4"/>
        <v/>
      </c>
      <c r="G63" s="272" t="str">
        <f t="shared" si="5"/>
        <v/>
      </c>
      <c r="H63" s="309" t="str">
        <f>IFERROR(IF(B63="","",VLOOKUP(B63,Dateneingabe_Teilnehm.!$D$5:$F$64,2,FALSE)&amp;" "&amp;VLOOKUP(B63,Dateneingabe_Teilnehm.!$D$5:$F$64,3,FALSE)),"")</f>
        <v/>
      </c>
      <c r="I63" s="272" t="str">
        <f>IFERROR(IF(B63="","",VLOOKUP(CONCATENATE(B63&amp;" "&amp;C63),Dateneingabe_Teilnehm.!$L$5:$R$254,3,FALSE)),"")</f>
        <v/>
      </c>
      <c r="J63" s="272" t="str">
        <f>IFERROR(IF(B63="","",VLOOKUP(CONCATENATE(B63&amp;" "&amp;C63),Dateneingabe_Teilnehm.!$L$5:$R$254,4,FALSE)),"")</f>
        <v/>
      </c>
      <c r="K63" s="272" t="str">
        <f>IFERROR(IF(B63="","",VLOOKUP(CONCATENATE(B63&amp;" "&amp;C63),Dateneingabe_Teilnehm.!$L$5:$R$254,5,FALSE)),"")</f>
        <v/>
      </c>
      <c r="L63" s="272" t="str">
        <f>IFERROR(IF(B63="","",VLOOKUP(CONCATENATE(B63&amp;" "&amp;C63),Dateneingabe_Teilnehm.!$L$5:$R$254,6,FALSE)),"")</f>
        <v/>
      </c>
      <c r="M63" s="327" t="str">
        <f>IFERROR(IF(B63="","",VLOOKUP(CONCATENATE(B63&amp;" "&amp;C63),Dateneingabe_Teilnehm.!$L$5:$R$254,7,FALSE)),"")</f>
        <v/>
      </c>
      <c r="N63" s="273" t="str">
        <f>IF(Unterschriftenliste!J61="","",Unterschriftenliste!J61)</f>
        <v/>
      </c>
    </row>
    <row r="64" spans="1:14" ht="14.1" customHeight="1" x14ac:dyDescent="0.2">
      <c r="A64" s="256">
        <v>17</v>
      </c>
      <c r="B64" s="250" t="str">
        <f>IF(Unterschriftenliste!E62="","",Unterschriftenliste!E62)</f>
        <v/>
      </c>
      <c r="C64" s="250" t="str">
        <f>IF(Unterschriftenliste!F62="","",Unterschriftenliste!F62)</f>
        <v/>
      </c>
      <c r="D64" s="260" t="str">
        <f>IFERROR(IF(B64="","",VLOOKUP(CONCATENATE(B64&amp;" "&amp;C64),Dateneingabe_Teilnehm.!$L$5:$M$254,2,FALSE)),"")</f>
        <v/>
      </c>
      <c r="E64" s="272" t="str">
        <f t="shared" si="3"/>
        <v/>
      </c>
      <c r="F64" s="272" t="str">
        <f t="shared" si="4"/>
        <v/>
      </c>
      <c r="G64" s="272" t="str">
        <f t="shared" si="5"/>
        <v/>
      </c>
      <c r="H64" s="309" t="str">
        <f>IFERROR(IF(B64="","",VLOOKUP(B64,Dateneingabe_Teilnehm.!$D$5:$F$64,2,FALSE)&amp;" "&amp;VLOOKUP(B64,Dateneingabe_Teilnehm.!$D$5:$F$64,3,FALSE)),"")</f>
        <v/>
      </c>
      <c r="I64" s="272" t="str">
        <f>IFERROR(IF(B64="","",VLOOKUP(CONCATENATE(B64&amp;" "&amp;C64),Dateneingabe_Teilnehm.!$L$5:$R$254,3,FALSE)),"")</f>
        <v/>
      </c>
      <c r="J64" s="272" t="str">
        <f>IFERROR(IF(B64="","",VLOOKUP(CONCATENATE(B64&amp;" "&amp;C64),Dateneingabe_Teilnehm.!$L$5:$R$254,4,FALSE)),"")</f>
        <v/>
      </c>
      <c r="K64" s="272" t="str">
        <f>IFERROR(IF(B64="","",VLOOKUP(CONCATENATE(B64&amp;" "&amp;C64),Dateneingabe_Teilnehm.!$L$5:$R$254,5,FALSE)),"")</f>
        <v/>
      </c>
      <c r="L64" s="272" t="str">
        <f>IFERROR(IF(B64="","",VLOOKUP(CONCATENATE(B64&amp;" "&amp;C64),Dateneingabe_Teilnehm.!$L$5:$R$254,6,FALSE)),"")</f>
        <v/>
      </c>
      <c r="M64" s="327" t="str">
        <f>IFERROR(IF(B64="","",VLOOKUP(CONCATENATE(B64&amp;" "&amp;C64),Dateneingabe_Teilnehm.!$L$5:$R$254,7,FALSE)),"")</f>
        <v/>
      </c>
      <c r="N64" s="273" t="str">
        <f>IF(Unterschriftenliste!J62="","",Unterschriftenliste!J62)</f>
        <v/>
      </c>
    </row>
    <row r="65" spans="1:14" ht="14.1" customHeight="1" x14ac:dyDescent="0.2">
      <c r="A65" s="256">
        <v>18</v>
      </c>
      <c r="B65" s="250" t="str">
        <f>IF(Unterschriftenliste!E63="","",Unterschriftenliste!E63)</f>
        <v/>
      </c>
      <c r="C65" s="250" t="str">
        <f>IF(Unterschriftenliste!F63="","",Unterschriftenliste!F63)</f>
        <v/>
      </c>
      <c r="D65" s="260" t="str">
        <f>IFERROR(IF(B65="","",VLOOKUP(CONCATENATE(B65&amp;" "&amp;C65),Dateneingabe_Teilnehm.!$L$5:$M$254,2,FALSE)),"")</f>
        <v/>
      </c>
      <c r="E65" s="272" t="str">
        <f t="shared" si="3"/>
        <v/>
      </c>
      <c r="F65" s="272" t="str">
        <f t="shared" si="4"/>
        <v/>
      </c>
      <c r="G65" s="272" t="str">
        <f t="shared" si="5"/>
        <v/>
      </c>
      <c r="H65" s="309" t="str">
        <f>IFERROR(IF(B65="","",VLOOKUP(B65,Dateneingabe_Teilnehm.!$D$5:$F$64,2,FALSE)&amp;" "&amp;VLOOKUP(B65,Dateneingabe_Teilnehm.!$D$5:$F$64,3,FALSE)),"")</f>
        <v/>
      </c>
      <c r="I65" s="272" t="str">
        <f>IFERROR(IF(B65="","",VLOOKUP(CONCATENATE(B65&amp;" "&amp;C65),Dateneingabe_Teilnehm.!$L$5:$R$254,3,FALSE)),"")</f>
        <v/>
      </c>
      <c r="J65" s="272" t="str">
        <f>IFERROR(IF(B65="","",VLOOKUP(CONCATENATE(B65&amp;" "&amp;C65),Dateneingabe_Teilnehm.!$L$5:$R$254,4,FALSE)),"")</f>
        <v/>
      </c>
      <c r="K65" s="272" t="str">
        <f>IFERROR(IF(B65="","",VLOOKUP(CONCATENATE(B65&amp;" "&amp;C65),Dateneingabe_Teilnehm.!$L$5:$R$254,5,FALSE)),"")</f>
        <v/>
      </c>
      <c r="L65" s="272" t="str">
        <f>IFERROR(IF(B65="","",VLOOKUP(CONCATENATE(B65&amp;" "&amp;C65),Dateneingabe_Teilnehm.!$L$5:$R$254,6,FALSE)),"")</f>
        <v/>
      </c>
      <c r="M65" s="327" t="str">
        <f>IFERROR(IF(B65="","",VLOOKUP(CONCATENATE(B65&amp;" "&amp;C65),Dateneingabe_Teilnehm.!$L$5:$R$254,7,FALSE)),"")</f>
        <v/>
      </c>
      <c r="N65" s="273" t="str">
        <f>IF(Unterschriftenliste!J63="","",Unterschriftenliste!J63)</f>
        <v/>
      </c>
    </row>
    <row r="66" spans="1:14" ht="14.1" customHeight="1" x14ac:dyDescent="0.2">
      <c r="A66" s="256">
        <v>19</v>
      </c>
      <c r="B66" s="250" t="str">
        <f>IF(Unterschriftenliste!E64="","",Unterschriftenliste!E64)</f>
        <v/>
      </c>
      <c r="C66" s="250" t="str">
        <f>IF(Unterschriftenliste!F64="","",Unterschriftenliste!F64)</f>
        <v/>
      </c>
      <c r="D66" s="260" t="str">
        <f>IFERROR(IF(B66="","",VLOOKUP(CONCATENATE(B66&amp;" "&amp;C66),Dateneingabe_Teilnehm.!$L$5:$M$254,2,FALSE)),"")</f>
        <v/>
      </c>
      <c r="E66" s="272" t="str">
        <f t="shared" si="3"/>
        <v/>
      </c>
      <c r="F66" s="272" t="str">
        <f t="shared" si="4"/>
        <v/>
      </c>
      <c r="G66" s="272" t="str">
        <f t="shared" si="5"/>
        <v/>
      </c>
      <c r="H66" s="309" t="str">
        <f>IFERROR(IF(B66="","",VLOOKUP(B66,Dateneingabe_Teilnehm.!$D$5:$F$64,2,FALSE)&amp;" "&amp;VLOOKUP(B66,Dateneingabe_Teilnehm.!$D$5:$F$64,3,FALSE)),"")</f>
        <v/>
      </c>
      <c r="I66" s="272" t="str">
        <f>IFERROR(IF(B66="","",VLOOKUP(CONCATENATE(B66&amp;" "&amp;C66),Dateneingabe_Teilnehm.!$L$5:$R$254,3,FALSE)),"")</f>
        <v/>
      </c>
      <c r="J66" s="272" t="str">
        <f>IFERROR(IF(B66="","",VLOOKUP(CONCATENATE(B66&amp;" "&amp;C66),Dateneingabe_Teilnehm.!$L$5:$R$254,4,FALSE)),"")</f>
        <v/>
      </c>
      <c r="K66" s="272" t="str">
        <f>IFERROR(IF(B66="","",VLOOKUP(CONCATENATE(B66&amp;" "&amp;C66),Dateneingabe_Teilnehm.!$L$5:$R$254,5,FALSE)),"")</f>
        <v/>
      </c>
      <c r="L66" s="272" t="str">
        <f>IFERROR(IF(B66="","",VLOOKUP(CONCATENATE(B66&amp;" "&amp;C66),Dateneingabe_Teilnehm.!$L$5:$R$254,6,FALSE)),"")</f>
        <v/>
      </c>
      <c r="M66" s="327" t="str">
        <f>IFERROR(IF(B66="","",VLOOKUP(CONCATENATE(B66&amp;" "&amp;C66),Dateneingabe_Teilnehm.!$L$5:$R$254,7,FALSE)),"")</f>
        <v/>
      </c>
      <c r="N66" s="273" t="str">
        <f>IF(Unterschriftenliste!J64="","",Unterschriftenliste!J64)</f>
        <v/>
      </c>
    </row>
    <row r="67" spans="1:14" ht="14.1" customHeight="1" x14ac:dyDescent="0.2">
      <c r="A67" s="256">
        <v>20</v>
      </c>
      <c r="B67" s="250" t="str">
        <f>IF(Unterschriftenliste!E65="","",Unterschriftenliste!E65)</f>
        <v/>
      </c>
      <c r="C67" s="250" t="str">
        <f>IF(Unterschriftenliste!F65="","",Unterschriftenliste!F65)</f>
        <v/>
      </c>
      <c r="D67" s="260" t="str">
        <f>IFERROR(IF(B67="","",VLOOKUP(CONCATENATE(B67&amp;" "&amp;C67),Dateneingabe_Teilnehm.!$L$5:$M$254,2,FALSE)),"")</f>
        <v/>
      </c>
      <c r="E67" s="272" t="str">
        <f t="shared" si="3"/>
        <v/>
      </c>
      <c r="F67" s="272" t="str">
        <f t="shared" si="4"/>
        <v/>
      </c>
      <c r="G67" s="272" t="str">
        <f t="shared" si="5"/>
        <v/>
      </c>
      <c r="H67" s="309" t="str">
        <f>IFERROR(IF(B67="","",VLOOKUP(B67,Dateneingabe_Teilnehm.!$D$5:$F$64,2,FALSE)&amp;" "&amp;VLOOKUP(B67,Dateneingabe_Teilnehm.!$D$5:$F$64,3,FALSE)),"")</f>
        <v/>
      </c>
      <c r="I67" s="272" t="str">
        <f>IFERROR(IF(B67="","",VLOOKUP(CONCATENATE(B67&amp;" "&amp;C67),Dateneingabe_Teilnehm.!$L$5:$R$254,3,FALSE)),"")</f>
        <v/>
      </c>
      <c r="J67" s="272" t="str">
        <f>IFERROR(IF(B67="","",VLOOKUP(CONCATENATE(B67&amp;" "&amp;C67),Dateneingabe_Teilnehm.!$L$5:$R$254,4,FALSE)),"")</f>
        <v/>
      </c>
      <c r="K67" s="272" t="str">
        <f>IFERROR(IF(B67="","",VLOOKUP(CONCATENATE(B67&amp;" "&amp;C67),Dateneingabe_Teilnehm.!$L$5:$R$254,5,FALSE)),"")</f>
        <v/>
      </c>
      <c r="L67" s="272" t="str">
        <f>IFERROR(IF(B67="","",VLOOKUP(CONCATENATE(B67&amp;" "&amp;C67),Dateneingabe_Teilnehm.!$L$5:$R$254,6,FALSE)),"")</f>
        <v/>
      </c>
      <c r="M67" s="327" t="str">
        <f>IFERROR(IF(B67="","",VLOOKUP(CONCATENATE(B67&amp;" "&amp;C67),Dateneingabe_Teilnehm.!$L$5:$R$254,7,FALSE)),"")</f>
        <v/>
      </c>
      <c r="N67" s="273" t="str">
        <f>IF(Unterschriftenliste!J65="","",Unterschriftenliste!J65)</f>
        <v/>
      </c>
    </row>
    <row r="68" spans="1:14" ht="14.1" customHeight="1" x14ac:dyDescent="0.2">
      <c r="A68" s="256">
        <v>21</v>
      </c>
      <c r="B68" s="250" t="str">
        <f>IF(Unterschriftenliste!E66="","",Unterschriftenliste!E66)</f>
        <v/>
      </c>
      <c r="C68" s="250" t="str">
        <f>IF(Unterschriftenliste!F66="","",Unterschriftenliste!F66)</f>
        <v/>
      </c>
      <c r="D68" s="260" t="str">
        <f>IFERROR(IF(B68="","",VLOOKUP(CONCATENATE(B68&amp;" "&amp;C68),Dateneingabe_Teilnehm.!$L$5:$M$254,2,FALSE)),"")</f>
        <v/>
      </c>
      <c r="E68" s="272" t="str">
        <f t="shared" si="3"/>
        <v/>
      </c>
      <c r="F68" s="272" t="str">
        <f t="shared" si="4"/>
        <v/>
      </c>
      <c r="G68" s="272" t="str">
        <f t="shared" si="5"/>
        <v/>
      </c>
      <c r="H68" s="309" t="str">
        <f>IFERROR(IF(B68="","",VLOOKUP(B68,Dateneingabe_Teilnehm.!$D$5:$F$64,2,FALSE)&amp;" "&amp;VLOOKUP(B68,Dateneingabe_Teilnehm.!$D$5:$F$64,3,FALSE)),"")</f>
        <v/>
      </c>
      <c r="I68" s="272" t="str">
        <f>IFERROR(IF(B68="","",VLOOKUP(CONCATENATE(B68&amp;" "&amp;C68),Dateneingabe_Teilnehm.!$L$5:$R$254,3,FALSE)),"")</f>
        <v/>
      </c>
      <c r="J68" s="272" t="str">
        <f>IFERROR(IF(B68="","",VLOOKUP(CONCATENATE(B68&amp;" "&amp;C68),Dateneingabe_Teilnehm.!$L$5:$R$254,4,FALSE)),"")</f>
        <v/>
      </c>
      <c r="K68" s="272" t="str">
        <f>IFERROR(IF(B68="","",VLOOKUP(CONCATENATE(B68&amp;" "&amp;C68),Dateneingabe_Teilnehm.!$L$5:$R$254,5,FALSE)),"")</f>
        <v/>
      </c>
      <c r="L68" s="272" t="str">
        <f>IFERROR(IF(B68="","",VLOOKUP(CONCATENATE(B68&amp;" "&amp;C68),Dateneingabe_Teilnehm.!$L$5:$R$254,6,FALSE)),"")</f>
        <v/>
      </c>
      <c r="M68" s="327" t="str">
        <f>IFERROR(IF(B68="","",VLOOKUP(CONCATENATE(B68&amp;" "&amp;C68),Dateneingabe_Teilnehm.!$L$5:$R$254,7,FALSE)),"")</f>
        <v/>
      </c>
      <c r="N68" s="273" t="str">
        <f>IF(Unterschriftenliste!J66="","",Unterschriftenliste!J66)</f>
        <v/>
      </c>
    </row>
    <row r="69" spans="1:14" ht="14.1" customHeight="1" x14ac:dyDescent="0.2">
      <c r="A69" s="256">
        <v>22</v>
      </c>
      <c r="B69" s="250" t="str">
        <f>IF(Unterschriftenliste!E67="","",Unterschriftenliste!E67)</f>
        <v/>
      </c>
      <c r="C69" s="250" t="str">
        <f>IF(Unterschriftenliste!F67="","",Unterschriftenliste!F67)</f>
        <v/>
      </c>
      <c r="D69" s="260" t="str">
        <f>IFERROR(IF(B69="","",VLOOKUP(CONCATENATE(B69&amp;" "&amp;C69),Dateneingabe_Teilnehm.!$L$5:$M$254,2,FALSE)),"")</f>
        <v/>
      </c>
      <c r="E69" s="272" t="str">
        <f t="shared" si="3"/>
        <v/>
      </c>
      <c r="F69" s="272" t="str">
        <f t="shared" si="4"/>
        <v/>
      </c>
      <c r="G69" s="272" t="str">
        <f t="shared" si="5"/>
        <v/>
      </c>
      <c r="H69" s="309" t="str">
        <f>IFERROR(IF(B69="","",VLOOKUP(B69,Dateneingabe_Teilnehm.!$D$5:$F$64,2,FALSE)&amp;" "&amp;VLOOKUP(B69,Dateneingabe_Teilnehm.!$D$5:$F$64,3,FALSE)),"")</f>
        <v/>
      </c>
      <c r="I69" s="272" t="str">
        <f>IFERROR(IF(B69="","",VLOOKUP(CONCATENATE(B69&amp;" "&amp;C69),Dateneingabe_Teilnehm.!$L$5:$R$254,3,FALSE)),"")</f>
        <v/>
      </c>
      <c r="J69" s="272" t="str">
        <f>IFERROR(IF(B69="","",VLOOKUP(CONCATENATE(B69&amp;" "&amp;C69),Dateneingabe_Teilnehm.!$L$5:$R$254,4,FALSE)),"")</f>
        <v/>
      </c>
      <c r="K69" s="272" t="str">
        <f>IFERROR(IF(B69="","",VLOOKUP(CONCATENATE(B69&amp;" "&amp;C69),Dateneingabe_Teilnehm.!$L$5:$R$254,5,FALSE)),"")</f>
        <v/>
      </c>
      <c r="L69" s="272" t="str">
        <f>IFERROR(IF(B69="","",VLOOKUP(CONCATENATE(B69&amp;" "&amp;C69),Dateneingabe_Teilnehm.!$L$5:$R$254,6,FALSE)),"")</f>
        <v/>
      </c>
      <c r="M69" s="327" t="str">
        <f>IFERROR(IF(B69="","",VLOOKUP(CONCATENATE(B69&amp;" "&amp;C69),Dateneingabe_Teilnehm.!$L$5:$R$254,7,FALSE)),"")</f>
        <v/>
      </c>
      <c r="N69" s="273" t="str">
        <f>IF(Unterschriftenliste!J67="","",Unterschriftenliste!J67)</f>
        <v/>
      </c>
    </row>
    <row r="70" spans="1:14" ht="14.1" customHeight="1" x14ac:dyDescent="0.2">
      <c r="A70" s="256">
        <v>23</v>
      </c>
      <c r="B70" s="250" t="str">
        <f>IF(Unterschriftenliste!E68="","",Unterschriftenliste!E68)</f>
        <v/>
      </c>
      <c r="C70" s="250" t="str">
        <f>IF(Unterschriftenliste!F68="","",Unterschriftenliste!F68)</f>
        <v/>
      </c>
      <c r="D70" s="260" t="str">
        <f>IFERROR(IF(B70="","",VLOOKUP(CONCATENATE(B70&amp;" "&amp;C70),Dateneingabe_Teilnehm.!$L$5:$M$254,2,FALSE)),"")</f>
        <v/>
      </c>
      <c r="E70" s="272" t="str">
        <f t="shared" si="3"/>
        <v/>
      </c>
      <c r="F70" s="272" t="str">
        <f t="shared" si="4"/>
        <v/>
      </c>
      <c r="G70" s="272" t="str">
        <f t="shared" si="5"/>
        <v/>
      </c>
      <c r="H70" s="309" t="str">
        <f>IFERROR(IF(B70="","",VLOOKUP(B70,Dateneingabe_Teilnehm.!$D$5:$F$64,2,FALSE)&amp;" "&amp;VLOOKUP(B70,Dateneingabe_Teilnehm.!$D$5:$F$64,3,FALSE)),"")</f>
        <v/>
      </c>
      <c r="I70" s="272" t="str">
        <f>IFERROR(IF(B70="","",VLOOKUP(CONCATENATE(B70&amp;" "&amp;C70),Dateneingabe_Teilnehm.!$L$5:$R$254,3,FALSE)),"")</f>
        <v/>
      </c>
      <c r="J70" s="272" t="str">
        <f>IFERROR(IF(B70="","",VLOOKUP(CONCATENATE(B70&amp;" "&amp;C70),Dateneingabe_Teilnehm.!$L$5:$R$254,4,FALSE)),"")</f>
        <v/>
      </c>
      <c r="K70" s="272" t="str">
        <f>IFERROR(IF(B70="","",VLOOKUP(CONCATENATE(B70&amp;" "&amp;C70),Dateneingabe_Teilnehm.!$L$5:$R$254,5,FALSE)),"")</f>
        <v/>
      </c>
      <c r="L70" s="272" t="str">
        <f>IFERROR(IF(B70="","",VLOOKUP(CONCATENATE(B70&amp;" "&amp;C70),Dateneingabe_Teilnehm.!$L$5:$R$254,6,FALSE)),"")</f>
        <v/>
      </c>
      <c r="M70" s="327" t="str">
        <f>IFERROR(IF(B70="","",VLOOKUP(CONCATENATE(B70&amp;" "&amp;C70),Dateneingabe_Teilnehm.!$L$5:$R$254,7,FALSE)),"")</f>
        <v/>
      </c>
      <c r="N70" s="273" t="str">
        <f>IF(Unterschriftenliste!J68="","",Unterschriftenliste!J68)</f>
        <v/>
      </c>
    </row>
    <row r="71" spans="1:14" ht="14.1" customHeight="1" x14ac:dyDescent="0.2">
      <c r="A71" s="256">
        <v>24</v>
      </c>
      <c r="B71" s="250" t="str">
        <f>IF(Unterschriftenliste!E69="","",Unterschriftenliste!E69)</f>
        <v/>
      </c>
      <c r="C71" s="250" t="str">
        <f>IF(Unterschriftenliste!F69="","",Unterschriftenliste!F69)</f>
        <v/>
      </c>
      <c r="D71" s="260" t="str">
        <f>IFERROR(IF(B71="","",VLOOKUP(CONCATENATE(B71&amp;" "&amp;C71),Dateneingabe_Teilnehm.!$L$5:$M$254,2,FALSE)),"")</f>
        <v/>
      </c>
      <c r="E71" s="272" t="str">
        <f t="shared" si="3"/>
        <v/>
      </c>
      <c r="F71" s="272" t="str">
        <f t="shared" si="4"/>
        <v/>
      </c>
      <c r="G71" s="272" t="str">
        <f t="shared" si="5"/>
        <v/>
      </c>
      <c r="H71" s="309" t="str">
        <f>IFERROR(IF(B71="","",VLOOKUP(B71,Dateneingabe_Teilnehm.!$D$5:$F$64,2,FALSE)&amp;" "&amp;VLOOKUP(B71,Dateneingabe_Teilnehm.!$D$5:$F$64,3,FALSE)),"")</f>
        <v/>
      </c>
      <c r="I71" s="272" t="str">
        <f>IFERROR(IF(B71="","",VLOOKUP(CONCATENATE(B71&amp;" "&amp;C71),Dateneingabe_Teilnehm.!$L$5:$R$254,3,FALSE)),"")</f>
        <v/>
      </c>
      <c r="J71" s="272" t="str">
        <f>IFERROR(IF(B71="","",VLOOKUP(CONCATENATE(B71&amp;" "&amp;C71),Dateneingabe_Teilnehm.!$L$5:$R$254,4,FALSE)),"")</f>
        <v/>
      </c>
      <c r="K71" s="272" t="str">
        <f>IFERROR(IF(B71="","",VLOOKUP(CONCATENATE(B71&amp;" "&amp;C71),Dateneingabe_Teilnehm.!$L$5:$R$254,5,FALSE)),"")</f>
        <v/>
      </c>
      <c r="L71" s="272" t="str">
        <f>IFERROR(IF(B71="","",VLOOKUP(CONCATENATE(B71&amp;" "&amp;C71),Dateneingabe_Teilnehm.!$L$5:$R$254,6,FALSE)),"")</f>
        <v/>
      </c>
      <c r="M71" s="327" t="str">
        <f>IFERROR(IF(B71="","",VLOOKUP(CONCATENATE(B71&amp;" "&amp;C71),Dateneingabe_Teilnehm.!$L$5:$R$254,7,FALSE)),"")</f>
        <v/>
      </c>
      <c r="N71" s="273" t="str">
        <f>IF(Unterschriftenliste!J69="","",Unterschriftenliste!J69)</f>
        <v/>
      </c>
    </row>
    <row r="72" spans="1:14" ht="14.1" customHeight="1" x14ac:dyDescent="0.2">
      <c r="A72" s="256">
        <v>25</v>
      </c>
      <c r="B72" s="250" t="str">
        <f>IF(Unterschriftenliste!E70="","",Unterschriftenliste!E70)</f>
        <v/>
      </c>
      <c r="C72" s="250" t="str">
        <f>IF(Unterschriftenliste!F70="","",Unterschriftenliste!F70)</f>
        <v/>
      </c>
      <c r="D72" s="260" t="str">
        <f>IFERROR(IF(B72="","",VLOOKUP(CONCATENATE(B72&amp;" "&amp;C72),Dateneingabe_Teilnehm.!$L$5:$M$254,2,FALSE)),"")</f>
        <v/>
      </c>
      <c r="E72" s="272" t="str">
        <f t="shared" si="3"/>
        <v/>
      </c>
      <c r="F72" s="272" t="str">
        <f t="shared" si="4"/>
        <v/>
      </c>
      <c r="G72" s="272" t="str">
        <f t="shared" si="5"/>
        <v/>
      </c>
      <c r="H72" s="309" t="str">
        <f>IFERROR(IF(B72="","",VLOOKUP(B72,Dateneingabe_Teilnehm.!$D$5:$F$64,2,FALSE)&amp;" "&amp;VLOOKUP(B72,Dateneingabe_Teilnehm.!$D$5:$F$64,3,FALSE)),"")</f>
        <v/>
      </c>
      <c r="I72" s="272" t="str">
        <f>IFERROR(IF(B72="","",VLOOKUP(CONCATENATE(B72&amp;" "&amp;C72),Dateneingabe_Teilnehm.!$L$5:$R$254,3,FALSE)),"")</f>
        <v/>
      </c>
      <c r="J72" s="272" t="str">
        <f>IFERROR(IF(B72="","",VLOOKUP(CONCATENATE(B72&amp;" "&amp;C72),Dateneingabe_Teilnehm.!$L$5:$R$254,4,FALSE)),"")</f>
        <v/>
      </c>
      <c r="K72" s="272" t="str">
        <f>IFERROR(IF(B72="","",VLOOKUP(CONCATENATE(B72&amp;" "&amp;C72),Dateneingabe_Teilnehm.!$L$5:$R$254,5,FALSE)),"")</f>
        <v/>
      </c>
      <c r="L72" s="272" t="str">
        <f>IFERROR(IF(B72="","",VLOOKUP(CONCATENATE(B72&amp;" "&amp;C72),Dateneingabe_Teilnehm.!$L$5:$R$254,6,FALSE)),"")</f>
        <v/>
      </c>
      <c r="M72" s="327" t="str">
        <f>IFERROR(IF(B72="","",VLOOKUP(CONCATENATE(B72&amp;" "&amp;C72),Dateneingabe_Teilnehm.!$L$5:$R$254,7,FALSE)),"")</f>
        <v/>
      </c>
      <c r="N72" s="273" t="str">
        <f>IF(Unterschriftenliste!J70="","",Unterschriftenliste!J70)</f>
        <v/>
      </c>
    </row>
    <row r="73" spans="1:14" ht="14.1" customHeight="1" x14ac:dyDescent="0.2">
      <c r="A73" s="256">
        <v>26</v>
      </c>
      <c r="B73" s="250" t="str">
        <f>IF(Unterschriftenliste!E71="","",Unterschriftenliste!E71)</f>
        <v/>
      </c>
      <c r="C73" s="250" t="str">
        <f>IF(Unterschriftenliste!F71="","",Unterschriftenliste!F71)</f>
        <v/>
      </c>
      <c r="D73" s="260" t="str">
        <f>IFERROR(IF(B73="","",VLOOKUP(CONCATENATE(B73&amp;" "&amp;C73),Dateneingabe_Teilnehm.!$L$5:$M$254,2,FALSE)),"")</f>
        <v/>
      </c>
      <c r="E73" s="272" t="str">
        <f t="shared" si="3"/>
        <v/>
      </c>
      <c r="F73" s="272" t="str">
        <f t="shared" si="4"/>
        <v/>
      </c>
      <c r="G73" s="272" t="str">
        <f t="shared" si="5"/>
        <v/>
      </c>
      <c r="H73" s="309" t="str">
        <f>IFERROR(IF(B73="","",VLOOKUP(B73,Dateneingabe_Teilnehm.!$D$5:$F$64,2,FALSE)&amp;" "&amp;VLOOKUP(B73,Dateneingabe_Teilnehm.!$D$5:$F$64,3,FALSE)),"")</f>
        <v/>
      </c>
      <c r="I73" s="272" t="str">
        <f>IFERROR(IF(B73="","",VLOOKUP(CONCATENATE(B73&amp;" "&amp;C73),Dateneingabe_Teilnehm.!$L$5:$R$254,3,FALSE)),"")</f>
        <v/>
      </c>
      <c r="J73" s="272" t="str">
        <f>IFERROR(IF(B73="","",VLOOKUP(CONCATENATE(B73&amp;" "&amp;C73),Dateneingabe_Teilnehm.!$L$5:$R$254,4,FALSE)),"")</f>
        <v/>
      </c>
      <c r="K73" s="272" t="str">
        <f>IFERROR(IF(B73="","",VLOOKUP(CONCATENATE(B73&amp;" "&amp;C73),Dateneingabe_Teilnehm.!$L$5:$R$254,5,FALSE)),"")</f>
        <v/>
      </c>
      <c r="L73" s="272" t="str">
        <f>IFERROR(IF(B73="","",VLOOKUP(CONCATENATE(B73&amp;" "&amp;C73),Dateneingabe_Teilnehm.!$L$5:$R$254,6,FALSE)),"")</f>
        <v/>
      </c>
      <c r="M73" s="327" t="str">
        <f>IFERROR(IF(B73="","",VLOOKUP(CONCATENATE(B73&amp;" "&amp;C73),Dateneingabe_Teilnehm.!$L$5:$R$254,7,FALSE)),"")</f>
        <v/>
      </c>
      <c r="N73" s="273" t="str">
        <f>IF(Unterschriftenliste!J71="","",Unterschriftenliste!J71)</f>
        <v/>
      </c>
    </row>
    <row r="74" spans="1:14" ht="14.1" customHeight="1" x14ac:dyDescent="0.2">
      <c r="A74" s="256">
        <v>27</v>
      </c>
      <c r="B74" s="250" t="str">
        <f>IF(Unterschriftenliste!E72="","",Unterschriftenliste!E72)</f>
        <v/>
      </c>
      <c r="C74" s="250" t="str">
        <f>IF(Unterschriftenliste!F72="","",Unterschriftenliste!F72)</f>
        <v/>
      </c>
      <c r="D74" s="260" t="str">
        <f>IFERROR(IF(B74="","",VLOOKUP(CONCATENATE(B74&amp;" "&amp;C74),Dateneingabe_Teilnehm.!$L$5:$M$254,2,FALSE)),"")</f>
        <v/>
      </c>
      <c r="E74" s="272" t="str">
        <f t="shared" si="3"/>
        <v/>
      </c>
      <c r="F74" s="272" t="str">
        <f t="shared" si="4"/>
        <v/>
      </c>
      <c r="G74" s="272" t="str">
        <f t="shared" si="5"/>
        <v/>
      </c>
      <c r="H74" s="309" t="str">
        <f>IFERROR(IF(B74="","",VLOOKUP(B74,Dateneingabe_Teilnehm.!$D$5:$F$64,2,FALSE)&amp;" "&amp;VLOOKUP(B74,Dateneingabe_Teilnehm.!$D$5:$F$64,3,FALSE)),"")</f>
        <v/>
      </c>
      <c r="I74" s="272" t="str">
        <f>IFERROR(IF(B74="","",VLOOKUP(CONCATENATE(B74&amp;" "&amp;C74),Dateneingabe_Teilnehm.!$L$5:$R$254,3,FALSE)),"")</f>
        <v/>
      </c>
      <c r="J74" s="272" t="str">
        <f>IFERROR(IF(B74="","",VLOOKUP(CONCATENATE(B74&amp;" "&amp;C74),Dateneingabe_Teilnehm.!$L$5:$R$254,4,FALSE)),"")</f>
        <v/>
      </c>
      <c r="K74" s="272" t="str">
        <f>IFERROR(IF(B74="","",VLOOKUP(CONCATENATE(B74&amp;" "&amp;C74),Dateneingabe_Teilnehm.!$L$5:$R$254,5,FALSE)),"")</f>
        <v/>
      </c>
      <c r="L74" s="272" t="str">
        <f>IFERROR(IF(B74="","",VLOOKUP(CONCATENATE(B74&amp;" "&amp;C74),Dateneingabe_Teilnehm.!$L$5:$R$254,6,FALSE)),"")</f>
        <v/>
      </c>
      <c r="M74" s="327" t="str">
        <f>IFERROR(IF(B74="","",VLOOKUP(CONCATENATE(B74&amp;" "&amp;C74),Dateneingabe_Teilnehm.!$L$5:$R$254,7,FALSE)),"")</f>
        <v/>
      </c>
      <c r="N74" s="273" t="str">
        <f>IF(Unterschriftenliste!J72="","",Unterschriftenliste!J72)</f>
        <v/>
      </c>
    </row>
    <row r="75" spans="1:14" ht="14.1" customHeight="1" x14ac:dyDescent="0.2">
      <c r="A75" s="256">
        <v>28</v>
      </c>
      <c r="B75" s="250" t="str">
        <f>IF(Unterschriftenliste!E73="","",Unterschriftenliste!E73)</f>
        <v/>
      </c>
      <c r="C75" s="250" t="str">
        <f>IF(Unterschriftenliste!F73="","",Unterschriftenliste!F73)</f>
        <v/>
      </c>
      <c r="D75" s="260" t="str">
        <f>IFERROR(IF(B75="","",VLOOKUP(CONCATENATE(B75&amp;" "&amp;C75),Dateneingabe_Teilnehm.!$L$5:$M$254,2,FALSE)),"")</f>
        <v/>
      </c>
      <c r="E75" s="272" t="str">
        <f t="shared" si="3"/>
        <v/>
      </c>
      <c r="F75" s="272" t="str">
        <f t="shared" si="4"/>
        <v/>
      </c>
      <c r="G75" s="272" t="str">
        <f t="shared" si="5"/>
        <v/>
      </c>
      <c r="H75" s="309" t="str">
        <f>IFERROR(IF(B75="","",VLOOKUP(B75,Dateneingabe_Teilnehm.!$D$5:$F$64,2,FALSE)&amp;" "&amp;VLOOKUP(B75,Dateneingabe_Teilnehm.!$D$5:$F$64,3,FALSE)),"")</f>
        <v/>
      </c>
      <c r="I75" s="272" t="str">
        <f>IFERROR(IF(B75="","",VLOOKUP(CONCATENATE(B75&amp;" "&amp;C75),Dateneingabe_Teilnehm.!$L$5:$R$254,3,FALSE)),"")</f>
        <v/>
      </c>
      <c r="J75" s="272" t="str">
        <f>IFERROR(IF(B75="","",VLOOKUP(CONCATENATE(B75&amp;" "&amp;C75),Dateneingabe_Teilnehm.!$L$5:$R$254,4,FALSE)),"")</f>
        <v/>
      </c>
      <c r="K75" s="272" t="str">
        <f>IFERROR(IF(B75="","",VLOOKUP(CONCATENATE(B75&amp;" "&amp;C75),Dateneingabe_Teilnehm.!$L$5:$R$254,5,FALSE)),"")</f>
        <v/>
      </c>
      <c r="L75" s="272" t="str">
        <f>IFERROR(IF(B75="","",VLOOKUP(CONCATENATE(B75&amp;" "&amp;C75),Dateneingabe_Teilnehm.!$L$5:$R$254,6,FALSE)),"")</f>
        <v/>
      </c>
      <c r="M75" s="327" t="str">
        <f>IFERROR(IF(B75="","",VLOOKUP(CONCATENATE(B75&amp;" "&amp;C75),Dateneingabe_Teilnehm.!$L$5:$R$254,7,FALSE)),"")</f>
        <v/>
      </c>
      <c r="N75" s="273" t="str">
        <f>IF(Unterschriftenliste!J73="","",Unterschriftenliste!J73)</f>
        <v/>
      </c>
    </row>
    <row r="76" spans="1:14" ht="14.1" customHeight="1" x14ac:dyDescent="0.2">
      <c r="A76" s="256">
        <v>29</v>
      </c>
      <c r="B76" s="250" t="str">
        <f>IF(Unterschriftenliste!E74="","",Unterschriftenliste!E74)</f>
        <v/>
      </c>
      <c r="C76" s="250" t="str">
        <f>IF(Unterschriftenliste!F74="","",Unterschriftenliste!F74)</f>
        <v/>
      </c>
      <c r="D76" s="260" t="str">
        <f>IFERROR(IF(B76="","",VLOOKUP(CONCATENATE(B76&amp;" "&amp;C76),Dateneingabe_Teilnehm.!$L$5:$M$254,2,FALSE)),"")</f>
        <v/>
      </c>
      <c r="E76" s="272" t="str">
        <f t="shared" si="3"/>
        <v/>
      </c>
      <c r="F76" s="272" t="str">
        <f t="shared" si="4"/>
        <v/>
      </c>
      <c r="G76" s="272" t="str">
        <f t="shared" si="5"/>
        <v/>
      </c>
      <c r="H76" s="309" t="str">
        <f>IFERROR(IF(B76="","",VLOOKUP(B76,Dateneingabe_Teilnehm.!$D$5:$F$64,2,FALSE)&amp;" "&amp;VLOOKUP(B76,Dateneingabe_Teilnehm.!$D$5:$F$64,3,FALSE)),"")</f>
        <v/>
      </c>
      <c r="I76" s="272" t="str">
        <f>IFERROR(IF(B76="","",VLOOKUP(CONCATENATE(B76&amp;" "&amp;C76),Dateneingabe_Teilnehm.!$L$5:$R$254,3,FALSE)),"")</f>
        <v/>
      </c>
      <c r="J76" s="272" t="str">
        <f>IFERROR(IF(B76="","",VLOOKUP(CONCATENATE(B76&amp;" "&amp;C76),Dateneingabe_Teilnehm.!$L$5:$R$254,4,FALSE)),"")</f>
        <v/>
      </c>
      <c r="K76" s="272" t="str">
        <f>IFERROR(IF(B76="","",VLOOKUP(CONCATENATE(B76&amp;" "&amp;C76),Dateneingabe_Teilnehm.!$L$5:$R$254,5,FALSE)),"")</f>
        <v/>
      </c>
      <c r="L76" s="272" t="str">
        <f>IFERROR(IF(B76="","",VLOOKUP(CONCATENATE(B76&amp;" "&amp;C76),Dateneingabe_Teilnehm.!$L$5:$R$254,6,FALSE)),"")</f>
        <v/>
      </c>
      <c r="M76" s="327" t="str">
        <f>IFERROR(IF(B76="","",VLOOKUP(CONCATENATE(B76&amp;" "&amp;C76),Dateneingabe_Teilnehm.!$L$5:$R$254,7,FALSE)),"")</f>
        <v/>
      </c>
      <c r="N76" s="273" t="str">
        <f>IF(Unterschriftenliste!J74="","",Unterschriftenliste!J74)</f>
        <v/>
      </c>
    </row>
    <row r="77" spans="1:14" ht="14.1" customHeight="1" x14ac:dyDescent="0.2">
      <c r="A77" s="256">
        <v>30</v>
      </c>
      <c r="B77" s="250" t="str">
        <f>IF(Unterschriftenliste!E75="","",Unterschriftenliste!E75)</f>
        <v/>
      </c>
      <c r="C77" s="250" t="str">
        <f>IF(Unterschriftenliste!F75="","",Unterschriftenliste!F75)</f>
        <v/>
      </c>
      <c r="D77" s="260" t="str">
        <f>IFERROR(IF(B77="","",VLOOKUP(CONCATENATE(B77&amp;" "&amp;C77),Dateneingabe_Teilnehm.!$L$5:$M$254,2,FALSE)),"")</f>
        <v/>
      </c>
      <c r="E77" s="272" t="str">
        <f t="shared" si="3"/>
        <v/>
      </c>
      <c r="F77" s="272" t="str">
        <f t="shared" si="4"/>
        <v/>
      </c>
      <c r="G77" s="272" t="str">
        <f t="shared" si="5"/>
        <v/>
      </c>
      <c r="H77" s="309" t="str">
        <f>IFERROR(IF(B77="","",VLOOKUP(B77,Dateneingabe_Teilnehm.!$D$5:$F$64,2,FALSE)&amp;" "&amp;VLOOKUP(B77,Dateneingabe_Teilnehm.!$D$5:$F$64,3,FALSE)),"")</f>
        <v/>
      </c>
      <c r="I77" s="272" t="str">
        <f>IFERROR(IF(B77="","",VLOOKUP(CONCATENATE(B77&amp;" "&amp;C77),Dateneingabe_Teilnehm.!$L$5:$R$254,3,FALSE)),"")</f>
        <v/>
      </c>
      <c r="J77" s="272" t="str">
        <f>IFERROR(IF(B77="","",VLOOKUP(CONCATENATE(B77&amp;" "&amp;C77),Dateneingabe_Teilnehm.!$L$5:$R$254,4,FALSE)),"")</f>
        <v/>
      </c>
      <c r="K77" s="272" t="str">
        <f>IFERROR(IF(B77="","",VLOOKUP(CONCATENATE(B77&amp;" "&amp;C77),Dateneingabe_Teilnehm.!$L$5:$R$254,5,FALSE)),"")</f>
        <v/>
      </c>
      <c r="L77" s="272" t="str">
        <f>IFERROR(IF(B77="","",VLOOKUP(CONCATENATE(B77&amp;" "&amp;C77),Dateneingabe_Teilnehm.!$L$5:$R$254,6,FALSE)),"")</f>
        <v/>
      </c>
      <c r="M77" s="327" t="str">
        <f>IFERROR(IF(B77="","",VLOOKUP(CONCATENATE(B77&amp;" "&amp;C77),Dateneingabe_Teilnehm.!$L$5:$R$254,7,FALSE)),"")</f>
        <v/>
      </c>
      <c r="N77" s="273" t="str">
        <f>IF(Unterschriftenliste!J75="","",Unterschriftenliste!J75)</f>
        <v/>
      </c>
    </row>
    <row r="78" spans="1:14" ht="14.1" customHeight="1" x14ac:dyDescent="0.2">
      <c r="A78" s="256">
        <v>31</v>
      </c>
      <c r="B78" s="250" t="str">
        <f>IF(Unterschriftenliste!E76="","",Unterschriftenliste!E76)</f>
        <v/>
      </c>
      <c r="C78" s="250" t="str">
        <f>IF(Unterschriftenliste!F76="","",Unterschriftenliste!F76)</f>
        <v/>
      </c>
      <c r="D78" s="260" t="str">
        <f>IFERROR(IF(B78="","",VLOOKUP(CONCATENATE(B78&amp;" "&amp;C78),Dateneingabe_Teilnehm.!$L$5:$M$254,2,FALSE)),"")</f>
        <v/>
      </c>
      <c r="E78" s="272" t="str">
        <f t="shared" si="3"/>
        <v/>
      </c>
      <c r="F78" s="272" t="str">
        <f t="shared" si="4"/>
        <v/>
      </c>
      <c r="G78" s="272" t="str">
        <f t="shared" si="5"/>
        <v/>
      </c>
      <c r="H78" s="309" t="str">
        <f>IFERROR(IF(B78="","",VLOOKUP(B78,Dateneingabe_Teilnehm.!$D$5:$F$64,2,FALSE)&amp;" "&amp;VLOOKUP(B78,Dateneingabe_Teilnehm.!$D$5:$F$64,3,FALSE)),"")</f>
        <v/>
      </c>
      <c r="I78" s="272" t="str">
        <f>IFERROR(IF(B78="","",VLOOKUP(CONCATENATE(B78&amp;" "&amp;C78),Dateneingabe_Teilnehm.!$L$5:$R$254,3,FALSE)),"")</f>
        <v/>
      </c>
      <c r="J78" s="272" t="str">
        <f>IFERROR(IF(B78="","",VLOOKUP(CONCATENATE(B78&amp;" "&amp;C78),Dateneingabe_Teilnehm.!$L$5:$R$254,4,FALSE)),"")</f>
        <v/>
      </c>
      <c r="K78" s="272" t="str">
        <f>IFERROR(IF(B78="","",VLOOKUP(CONCATENATE(B78&amp;" "&amp;C78),Dateneingabe_Teilnehm.!$L$5:$R$254,5,FALSE)),"")</f>
        <v/>
      </c>
      <c r="L78" s="272" t="str">
        <f>IFERROR(IF(B78="","",VLOOKUP(CONCATENATE(B78&amp;" "&amp;C78),Dateneingabe_Teilnehm.!$L$5:$R$254,6,FALSE)),"")</f>
        <v/>
      </c>
      <c r="M78" s="327" t="str">
        <f>IFERROR(IF(B78="","",VLOOKUP(CONCATENATE(B78&amp;" "&amp;C78),Dateneingabe_Teilnehm.!$L$5:$R$254,7,FALSE)),"")</f>
        <v/>
      </c>
      <c r="N78" s="273" t="str">
        <f>IF(Unterschriftenliste!J76="","",Unterschriftenliste!J76)</f>
        <v/>
      </c>
    </row>
    <row r="79" spans="1:14" ht="14.1" customHeight="1" x14ac:dyDescent="0.2">
      <c r="A79" s="256">
        <v>32</v>
      </c>
      <c r="B79" s="250" t="str">
        <f>IF(Unterschriftenliste!E77="","",Unterschriftenliste!E77)</f>
        <v/>
      </c>
      <c r="C79" s="250" t="str">
        <f>IF(Unterschriftenliste!F77="","",Unterschriftenliste!F77)</f>
        <v/>
      </c>
      <c r="D79" s="260" t="str">
        <f>IFERROR(IF(B79="","",VLOOKUP(CONCATENATE(B79&amp;" "&amp;C79),Dateneingabe_Teilnehm.!$L$5:$M$254,2,FALSE)),"")</f>
        <v/>
      </c>
      <c r="E79" s="272" t="str">
        <f t="shared" si="3"/>
        <v/>
      </c>
      <c r="F79" s="272" t="str">
        <f t="shared" si="4"/>
        <v/>
      </c>
      <c r="G79" s="272" t="str">
        <f t="shared" si="5"/>
        <v/>
      </c>
      <c r="H79" s="309" t="str">
        <f>IFERROR(IF(B79="","",VLOOKUP(B79,Dateneingabe_Teilnehm.!$D$5:$F$64,2,FALSE)&amp;" "&amp;VLOOKUP(B79,Dateneingabe_Teilnehm.!$D$5:$F$64,3,FALSE)),"")</f>
        <v/>
      </c>
      <c r="I79" s="272" t="str">
        <f>IFERROR(IF(B79="","",VLOOKUP(CONCATENATE(B79&amp;" "&amp;C79),Dateneingabe_Teilnehm.!$L$5:$R$254,3,FALSE)),"")</f>
        <v/>
      </c>
      <c r="J79" s="272" t="str">
        <f>IFERROR(IF(B79="","",VLOOKUP(CONCATENATE(B79&amp;" "&amp;C79),Dateneingabe_Teilnehm.!$L$5:$R$254,4,FALSE)),"")</f>
        <v/>
      </c>
      <c r="K79" s="272" t="str">
        <f>IFERROR(IF(B79="","",VLOOKUP(CONCATENATE(B79&amp;" "&amp;C79),Dateneingabe_Teilnehm.!$L$5:$R$254,5,FALSE)),"")</f>
        <v/>
      </c>
      <c r="L79" s="272" t="str">
        <f>IFERROR(IF(B79="","",VLOOKUP(CONCATENATE(B79&amp;" "&amp;C79),Dateneingabe_Teilnehm.!$L$5:$R$254,6,FALSE)),"")</f>
        <v/>
      </c>
      <c r="M79" s="327" t="str">
        <f>IFERROR(IF(B79="","",VLOOKUP(CONCATENATE(B79&amp;" "&amp;C79),Dateneingabe_Teilnehm.!$L$5:$R$254,7,FALSE)),"")</f>
        <v/>
      </c>
      <c r="N79" s="273" t="str">
        <f>IF(Unterschriftenliste!J77="","",Unterschriftenliste!J77)</f>
        <v/>
      </c>
    </row>
    <row r="80" spans="1:14" ht="14.1" customHeight="1" x14ac:dyDescent="0.2">
      <c r="A80" s="256">
        <v>33</v>
      </c>
      <c r="B80" s="250" t="str">
        <f>IF(Unterschriftenliste!E78="","",Unterschriftenliste!E78)</f>
        <v/>
      </c>
      <c r="C80" s="250" t="str">
        <f>IF(Unterschriftenliste!F78="","",Unterschriftenliste!F78)</f>
        <v/>
      </c>
      <c r="D80" s="260" t="str">
        <f>IFERROR(IF(B80="","",VLOOKUP(CONCATENATE(B80&amp;" "&amp;C80),Dateneingabe_Teilnehm.!$L$5:$M$254,2,FALSE)),"")</f>
        <v/>
      </c>
      <c r="E80" s="272" t="str">
        <f t="shared" si="3"/>
        <v/>
      </c>
      <c r="F80" s="272" t="str">
        <f t="shared" si="4"/>
        <v/>
      </c>
      <c r="G80" s="272" t="str">
        <f t="shared" si="5"/>
        <v/>
      </c>
      <c r="H80" s="309" t="str">
        <f>IFERROR(IF(B80="","",VLOOKUP(B80,Dateneingabe_Teilnehm.!$D$5:$F$64,2,FALSE)&amp;" "&amp;VLOOKUP(B80,Dateneingabe_Teilnehm.!$D$5:$F$64,3,FALSE)),"")</f>
        <v/>
      </c>
      <c r="I80" s="272" t="str">
        <f>IFERROR(IF(B80="","",VLOOKUP(CONCATENATE(B80&amp;" "&amp;C80),Dateneingabe_Teilnehm.!$L$5:$R$254,3,FALSE)),"")</f>
        <v/>
      </c>
      <c r="J80" s="272" t="str">
        <f>IFERROR(IF(B80="","",VLOOKUP(CONCATENATE(B80&amp;" "&amp;C80),Dateneingabe_Teilnehm.!$L$5:$R$254,4,FALSE)),"")</f>
        <v/>
      </c>
      <c r="K80" s="272" t="str">
        <f>IFERROR(IF(B80="","",VLOOKUP(CONCATENATE(B80&amp;" "&amp;C80),Dateneingabe_Teilnehm.!$L$5:$R$254,5,FALSE)),"")</f>
        <v/>
      </c>
      <c r="L80" s="272" t="str">
        <f>IFERROR(IF(B80="","",VLOOKUP(CONCATENATE(B80&amp;" "&amp;C80),Dateneingabe_Teilnehm.!$L$5:$R$254,6,FALSE)),"")</f>
        <v/>
      </c>
      <c r="M80" s="327" t="str">
        <f>IFERROR(IF(B80="","",VLOOKUP(CONCATENATE(B80&amp;" "&amp;C80),Dateneingabe_Teilnehm.!$L$5:$R$254,7,FALSE)),"")</f>
        <v/>
      </c>
      <c r="N80" s="273" t="str">
        <f>IF(Unterschriftenliste!J78="","",Unterschriftenliste!J78)</f>
        <v/>
      </c>
    </row>
    <row r="81" spans="1:14" ht="14.1" customHeight="1" x14ac:dyDescent="0.2">
      <c r="A81" s="256">
        <v>34</v>
      </c>
      <c r="B81" s="250" t="str">
        <f>IF(Unterschriftenliste!E79="","",Unterschriftenliste!E79)</f>
        <v/>
      </c>
      <c r="C81" s="250" t="str">
        <f>IF(Unterschriftenliste!F79="","",Unterschriftenliste!F79)</f>
        <v/>
      </c>
      <c r="D81" s="260" t="str">
        <f>IFERROR(IF(B81="","",VLOOKUP(CONCATENATE(B81&amp;" "&amp;C81),Dateneingabe_Teilnehm.!$L$5:$M$254,2,FALSE)),"")</f>
        <v/>
      </c>
      <c r="E81" s="272" t="str">
        <f t="shared" si="3"/>
        <v/>
      </c>
      <c r="F81" s="272" t="str">
        <f t="shared" si="4"/>
        <v/>
      </c>
      <c r="G81" s="272" t="str">
        <f t="shared" si="5"/>
        <v/>
      </c>
      <c r="H81" s="309" t="str">
        <f>IFERROR(IF(B81="","",VLOOKUP(B81,Dateneingabe_Teilnehm.!$D$5:$F$64,2,FALSE)&amp;" "&amp;VLOOKUP(B81,Dateneingabe_Teilnehm.!$D$5:$F$64,3,FALSE)),"")</f>
        <v/>
      </c>
      <c r="I81" s="272" t="str">
        <f>IFERROR(IF(B81="","",VLOOKUP(CONCATENATE(B81&amp;" "&amp;C81),Dateneingabe_Teilnehm.!$L$5:$R$254,3,FALSE)),"")</f>
        <v/>
      </c>
      <c r="J81" s="272" t="str">
        <f>IFERROR(IF(B81="","",VLOOKUP(CONCATENATE(B81&amp;" "&amp;C81),Dateneingabe_Teilnehm.!$L$5:$R$254,4,FALSE)),"")</f>
        <v/>
      </c>
      <c r="K81" s="272" t="str">
        <f>IFERROR(IF(B81="","",VLOOKUP(CONCATENATE(B81&amp;" "&amp;C81),Dateneingabe_Teilnehm.!$L$5:$R$254,5,FALSE)),"")</f>
        <v/>
      </c>
      <c r="L81" s="272" t="str">
        <f>IFERROR(IF(B81="","",VLOOKUP(CONCATENATE(B81&amp;" "&amp;C81),Dateneingabe_Teilnehm.!$L$5:$R$254,6,FALSE)),"")</f>
        <v/>
      </c>
      <c r="M81" s="327" t="str">
        <f>IFERROR(IF(B81="","",VLOOKUP(CONCATENATE(B81&amp;" "&amp;C81),Dateneingabe_Teilnehm.!$L$5:$R$254,7,FALSE)),"")</f>
        <v/>
      </c>
      <c r="N81" s="273" t="str">
        <f>IF(Unterschriftenliste!J79="","",Unterschriftenliste!J79)</f>
        <v/>
      </c>
    </row>
    <row r="82" spans="1:14" ht="14.1" customHeight="1" x14ac:dyDescent="0.2">
      <c r="A82" s="256">
        <v>35</v>
      </c>
      <c r="B82" s="250" t="str">
        <f>IF(Unterschriftenliste!E80="","",Unterschriftenliste!E80)</f>
        <v/>
      </c>
      <c r="C82" s="250" t="str">
        <f>IF(Unterschriftenliste!F80="","",Unterschriftenliste!F80)</f>
        <v/>
      </c>
      <c r="D82" s="260" t="str">
        <f>IFERROR(IF(B82="","",VLOOKUP(CONCATENATE(B82&amp;" "&amp;C82),Dateneingabe_Teilnehm.!$L$5:$M$254,2,FALSE)),"")</f>
        <v/>
      </c>
      <c r="E82" s="272" t="str">
        <f t="shared" si="3"/>
        <v/>
      </c>
      <c r="F82" s="272" t="str">
        <f t="shared" si="4"/>
        <v/>
      </c>
      <c r="G82" s="272" t="str">
        <f t="shared" si="5"/>
        <v/>
      </c>
      <c r="H82" s="309" t="str">
        <f>IFERROR(IF(B82="","",VLOOKUP(B82,Dateneingabe_Teilnehm.!$D$5:$F$64,2,FALSE)&amp;" "&amp;VLOOKUP(B82,Dateneingabe_Teilnehm.!$D$5:$F$64,3,FALSE)),"")</f>
        <v/>
      </c>
      <c r="I82" s="272" t="str">
        <f>IFERROR(IF(B82="","",VLOOKUP(CONCATENATE(B82&amp;" "&amp;C82),Dateneingabe_Teilnehm.!$L$5:$R$254,3,FALSE)),"")</f>
        <v/>
      </c>
      <c r="J82" s="272" t="str">
        <f>IFERROR(IF(B82="","",VLOOKUP(CONCATENATE(B82&amp;" "&amp;C82),Dateneingabe_Teilnehm.!$L$5:$R$254,4,FALSE)),"")</f>
        <v/>
      </c>
      <c r="K82" s="272" t="str">
        <f>IFERROR(IF(B82="","",VLOOKUP(CONCATENATE(B82&amp;" "&amp;C82),Dateneingabe_Teilnehm.!$L$5:$R$254,5,FALSE)),"")</f>
        <v/>
      </c>
      <c r="L82" s="272" t="str">
        <f>IFERROR(IF(B82="","",VLOOKUP(CONCATENATE(B82&amp;" "&amp;C82),Dateneingabe_Teilnehm.!$L$5:$R$254,6,FALSE)),"")</f>
        <v/>
      </c>
      <c r="M82" s="327" t="str">
        <f>IFERROR(IF(B82="","",VLOOKUP(CONCATENATE(B82&amp;" "&amp;C82),Dateneingabe_Teilnehm.!$L$5:$R$254,7,FALSE)),"")</f>
        <v/>
      </c>
      <c r="N82" s="273" t="str">
        <f>IF(Unterschriftenliste!J80="","",Unterschriftenliste!J80)</f>
        <v/>
      </c>
    </row>
    <row r="83" spans="1:14" ht="14.1" customHeight="1" x14ac:dyDescent="0.2">
      <c r="A83" s="256">
        <v>36</v>
      </c>
      <c r="B83" s="250" t="str">
        <f>IF(Unterschriftenliste!E81="","",Unterschriftenliste!E81)</f>
        <v/>
      </c>
      <c r="C83" s="250" t="str">
        <f>IF(Unterschriftenliste!F81="","",Unterschriftenliste!F81)</f>
        <v/>
      </c>
      <c r="D83" s="260" t="str">
        <f>IFERROR(IF(B83="","",VLOOKUP(CONCATENATE(B83&amp;" "&amp;C83),Dateneingabe_Teilnehm.!$L$5:$M$254,2,FALSE)),"")</f>
        <v/>
      </c>
      <c r="E83" s="272" t="str">
        <f t="shared" si="3"/>
        <v/>
      </c>
      <c r="F83" s="272" t="str">
        <f t="shared" si="4"/>
        <v/>
      </c>
      <c r="G83" s="272" t="str">
        <f t="shared" si="5"/>
        <v/>
      </c>
      <c r="H83" s="309" t="str">
        <f>IFERROR(IF(B83="","",VLOOKUP(B83,Dateneingabe_Teilnehm.!$D$5:$F$64,2,FALSE)&amp;" "&amp;VLOOKUP(B83,Dateneingabe_Teilnehm.!$D$5:$F$64,3,FALSE)),"")</f>
        <v/>
      </c>
      <c r="I83" s="272" t="str">
        <f>IFERROR(IF(B83="","",VLOOKUP(CONCATENATE(B83&amp;" "&amp;C83),Dateneingabe_Teilnehm.!$L$5:$R$254,3,FALSE)),"")</f>
        <v/>
      </c>
      <c r="J83" s="272" t="str">
        <f>IFERROR(IF(B83="","",VLOOKUP(CONCATENATE(B83&amp;" "&amp;C83),Dateneingabe_Teilnehm.!$L$5:$R$254,4,FALSE)),"")</f>
        <v/>
      </c>
      <c r="K83" s="272" t="str">
        <f>IFERROR(IF(B83="","",VLOOKUP(CONCATENATE(B83&amp;" "&amp;C83),Dateneingabe_Teilnehm.!$L$5:$R$254,5,FALSE)),"")</f>
        <v/>
      </c>
      <c r="L83" s="272" t="str">
        <f>IFERROR(IF(B83="","",VLOOKUP(CONCATENATE(B83&amp;" "&amp;C83),Dateneingabe_Teilnehm.!$L$5:$R$254,6,FALSE)),"")</f>
        <v/>
      </c>
      <c r="M83" s="327" t="str">
        <f>IFERROR(IF(B83="","",VLOOKUP(CONCATENATE(B83&amp;" "&amp;C83),Dateneingabe_Teilnehm.!$L$5:$R$254,7,FALSE)),"")</f>
        <v/>
      </c>
      <c r="N83" s="273" t="str">
        <f>IF(Unterschriftenliste!J81="","",Unterschriftenliste!J81)</f>
        <v/>
      </c>
    </row>
    <row r="84" spans="1:14" ht="14.1" customHeight="1" x14ac:dyDescent="0.2">
      <c r="A84" s="256">
        <v>37</v>
      </c>
      <c r="B84" s="250" t="str">
        <f>IF(Unterschriftenliste!E82="","",Unterschriftenliste!E82)</f>
        <v/>
      </c>
      <c r="C84" s="250" t="str">
        <f>IF(Unterschriftenliste!F82="","",Unterschriftenliste!F82)</f>
        <v/>
      </c>
      <c r="D84" s="260" t="str">
        <f>IFERROR(IF(B84="","",VLOOKUP(CONCATENATE(B84&amp;" "&amp;C84),Dateneingabe_Teilnehm.!$L$5:$M$254,2,FALSE)),"")</f>
        <v/>
      </c>
      <c r="E84" s="272" t="str">
        <f t="shared" si="3"/>
        <v/>
      </c>
      <c r="F84" s="272" t="str">
        <f t="shared" si="4"/>
        <v/>
      </c>
      <c r="G84" s="272" t="str">
        <f t="shared" si="5"/>
        <v/>
      </c>
      <c r="H84" s="309" t="str">
        <f>IFERROR(IF(B84="","",VLOOKUP(B84,Dateneingabe_Teilnehm.!$D$5:$F$64,2,FALSE)&amp;" "&amp;VLOOKUP(B84,Dateneingabe_Teilnehm.!$D$5:$F$64,3,FALSE)),"")</f>
        <v/>
      </c>
      <c r="I84" s="272" t="str">
        <f>IFERROR(IF(B84="","",VLOOKUP(CONCATENATE(B84&amp;" "&amp;C84),Dateneingabe_Teilnehm.!$L$5:$R$254,3,FALSE)),"")</f>
        <v/>
      </c>
      <c r="J84" s="272" t="str">
        <f>IFERROR(IF(B84="","",VLOOKUP(CONCATENATE(B84&amp;" "&amp;C84),Dateneingabe_Teilnehm.!$L$5:$R$254,4,FALSE)),"")</f>
        <v/>
      </c>
      <c r="K84" s="272" t="str">
        <f>IFERROR(IF(B84="","",VLOOKUP(CONCATENATE(B84&amp;" "&amp;C84),Dateneingabe_Teilnehm.!$L$5:$R$254,5,FALSE)),"")</f>
        <v/>
      </c>
      <c r="L84" s="272" t="str">
        <f>IFERROR(IF(B84="","",VLOOKUP(CONCATENATE(B84&amp;" "&amp;C84),Dateneingabe_Teilnehm.!$L$5:$R$254,6,FALSE)),"")</f>
        <v/>
      </c>
      <c r="M84" s="327" t="str">
        <f>IFERROR(IF(B84="","",VLOOKUP(CONCATENATE(B84&amp;" "&amp;C84),Dateneingabe_Teilnehm.!$L$5:$R$254,7,FALSE)),"")</f>
        <v/>
      </c>
      <c r="N84" s="273" t="str">
        <f>IF(Unterschriftenliste!J82="","",Unterschriftenliste!J82)</f>
        <v/>
      </c>
    </row>
    <row r="85" spans="1:14" ht="14.1" customHeight="1" x14ac:dyDescent="0.2">
      <c r="A85" s="256">
        <v>38</v>
      </c>
      <c r="B85" s="250" t="str">
        <f>IF(Unterschriftenliste!E83="","",Unterschriftenliste!E83)</f>
        <v/>
      </c>
      <c r="C85" s="250" t="str">
        <f>IF(Unterschriftenliste!F83="","",Unterschriftenliste!F83)</f>
        <v/>
      </c>
      <c r="D85" s="260" t="str">
        <f>IFERROR(IF(B85="","",VLOOKUP(CONCATENATE(B85&amp;" "&amp;C85),Dateneingabe_Teilnehm.!$L$5:$M$254,2,FALSE)),"")</f>
        <v/>
      </c>
      <c r="E85" s="272" t="str">
        <f t="shared" si="3"/>
        <v/>
      </c>
      <c r="F85" s="272" t="str">
        <f t="shared" si="4"/>
        <v/>
      </c>
      <c r="G85" s="272" t="str">
        <f t="shared" si="5"/>
        <v/>
      </c>
      <c r="H85" s="309" t="str">
        <f>IFERROR(IF(B85="","",VLOOKUP(B85,Dateneingabe_Teilnehm.!$D$5:$F$64,2,FALSE)&amp;" "&amp;VLOOKUP(B85,Dateneingabe_Teilnehm.!$D$5:$F$64,3,FALSE)),"")</f>
        <v/>
      </c>
      <c r="I85" s="272" t="str">
        <f>IFERROR(IF(B85="","",VLOOKUP(CONCATENATE(B85&amp;" "&amp;C85),Dateneingabe_Teilnehm.!$L$5:$R$254,3,FALSE)),"")</f>
        <v/>
      </c>
      <c r="J85" s="272" t="str">
        <f>IFERROR(IF(B85="","",VLOOKUP(CONCATENATE(B85&amp;" "&amp;C85),Dateneingabe_Teilnehm.!$L$5:$R$254,4,FALSE)),"")</f>
        <v/>
      </c>
      <c r="K85" s="272" t="str">
        <f>IFERROR(IF(B85="","",VLOOKUP(CONCATENATE(B85&amp;" "&amp;C85),Dateneingabe_Teilnehm.!$L$5:$R$254,5,FALSE)),"")</f>
        <v/>
      </c>
      <c r="L85" s="272" t="str">
        <f>IFERROR(IF(B85="","",VLOOKUP(CONCATENATE(B85&amp;" "&amp;C85),Dateneingabe_Teilnehm.!$L$5:$R$254,6,FALSE)),"")</f>
        <v/>
      </c>
      <c r="M85" s="327" t="str">
        <f>IFERROR(IF(B85="","",VLOOKUP(CONCATENATE(B85&amp;" "&amp;C85),Dateneingabe_Teilnehm.!$L$5:$R$254,7,FALSE)),"")</f>
        <v/>
      </c>
      <c r="N85" s="273" t="str">
        <f>IF(Unterschriftenliste!J83="","",Unterschriftenliste!J83)</f>
        <v/>
      </c>
    </row>
    <row r="86" spans="1:14" ht="14.1" customHeight="1" x14ac:dyDescent="0.2">
      <c r="A86" s="256">
        <v>39</v>
      </c>
      <c r="B86" s="250" t="str">
        <f>IF(Unterschriftenliste!E84="","",Unterschriftenliste!E84)</f>
        <v/>
      </c>
      <c r="C86" s="250" t="str">
        <f>IF(Unterschriftenliste!F84="","",Unterschriftenliste!F84)</f>
        <v/>
      </c>
      <c r="D86" s="260" t="str">
        <f>IFERROR(IF(B86="","",VLOOKUP(CONCATENATE(B86&amp;" "&amp;C86),Dateneingabe_Teilnehm.!$L$5:$M$254,2,FALSE)),"")</f>
        <v/>
      </c>
      <c r="E86" s="272" t="str">
        <f t="shared" si="3"/>
        <v/>
      </c>
      <c r="F86" s="272" t="str">
        <f t="shared" si="4"/>
        <v/>
      </c>
      <c r="G86" s="272" t="str">
        <f t="shared" si="5"/>
        <v/>
      </c>
      <c r="H86" s="309" t="str">
        <f>IFERROR(IF(B86="","",VLOOKUP(B86,Dateneingabe_Teilnehm.!$D$5:$F$64,2,FALSE)&amp;" "&amp;VLOOKUP(B86,Dateneingabe_Teilnehm.!$D$5:$F$64,3,FALSE)),"")</f>
        <v/>
      </c>
      <c r="I86" s="272" t="str">
        <f>IFERROR(IF(B86="","",VLOOKUP(CONCATENATE(B86&amp;" "&amp;C86),Dateneingabe_Teilnehm.!$L$5:$R$254,3,FALSE)),"")</f>
        <v/>
      </c>
      <c r="J86" s="272" t="str">
        <f>IFERROR(IF(B86="","",VLOOKUP(CONCATENATE(B86&amp;" "&amp;C86),Dateneingabe_Teilnehm.!$L$5:$R$254,4,FALSE)),"")</f>
        <v/>
      </c>
      <c r="K86" s="272" t="str">
        <f>IFERROR(IF(B86="","",VLOOKUP(CONCATENATE(B86&amp;" "&amp;C86),Dateneingabe_Teilnehm.!$L$5:$R$254,5,FALSE)),"")</f>
        <v/>
      </c>
      <c r="L86" s="272" t="str">
        <f>IFERROR(IF(B86="","",VLOOKUP(CONCATENATE(B86&amp;" "&amp;C86),Dateneingabe_Teilnehm.!$L$5:$R$254,6,FALSE)),"")</f>
        <v/>
      </c>
      <c r="M86" s="327" t="str">
        <f>IFERROR(IF(B86="","",VLOOKUP(CONCATENATE(B86&amp;" "&amp;C86),Dateneingabe_Teilnehm.!$L$5:$R$254,7,FALSE)),"")</f>
        <v/>
      </c>
      <c r="N86" s="273" t="str">
        <f>IF(Unterschriftenliste!J84="","",Unterschriftenliste!J84)</f>
        <v/>
      </c>
    </row>
    <row r="87" spans="1:14" ht="14.1" customHeight="1" x14ac:dyDescent="0.2">
      <c r="A87" s="256">
        <v>40</v>
      </c>
      <c r="B87" s="250" t="str">
        <f>IF(Unterschriftenliste!E85="","",Unterschriftenliste!E85)</f>
        <v/>
      </c>
      <c r="C87" s="250" t="str">
        <f>IF(Unterschriftenliste!F85="","",Unterschriftenliste!F85)</f>
        <v/>
      </c>
      <c r="D87" s="260" t="str">
        <f>IFERROR(IF(B87="","",VLOOKUP(CONCATENATE(B87&amp;" "&amp;C87),Dateneingabe_Teilnehm.!$L$5:$M$254,2,FALSE)),"")</f>
        <v/>
      </c>
      <c r="E87" s="272" t="str">
        <f t="shared" si="3"/>
        <v/>
      </c>
      <c r="F87" s="272" t="str">
        <f t="shared" si="4"/>
        <v/>
      </c>
      <c r="G87" s="272" t="str">
        <f t="shared" si="5"/>
        <v/>
      </c>
      <c r="H87" s="309" t="str">
        <f>IFERROR(IF(B87="","",VLOOKUP(B87,Dateneingabe_Teilnehm.!$D$5:$F$64,2,FALSE)&amp;" "&amp;VLOOKUP(B87,Dateneingabe_Teilnehm.!$D$5:$F$64,3,FALSE)),"")</f>
        <v/>
      </c>
      <c r="I87" s="272" t="str">
        <f>IFERROR(IF(B87="","",VLOOKUP(CONCATENATE(B87&amp;" "&amp;C87),Dateneingabe_Teilnehm.!$L$5:$R$254,3,FALSE)),"")</f>
        <v/>
      </c>
      <c r="J87" s="272" t="str">
        <f>IFERROR(IF(B87="","",VLOOKUP(CONCATENATE(B87&amp;" "&amp;C87),Dateneingabe_Teilnehm.!$L$5:$R$254,4,FALSE)),"")</f>
        <v/>
      </c>
      <c r="K87" s="272" t="str">
        <f>IFERROR(IF(B87="","",VLOOKUP(CONCATENATE(B87&amp;" "&amp;C87),Dateneingabe_Teilnehm.!$L$5:$R$254,5,FALSE)),"")</f>
        <v/>
      </c>
      <c r="L87" s="272" t="str">
        <f>IFERROR(IF(B87="","",VLOOKUP(CONCATENATE(B87&amp;" "&amp;C87),Dateneingabe_Teilnehm.!$L$5:$R$254,6,FALSE)),"")</f>
        <v/>
      </c>
      <c r="M87" s="327" t="str">
        <f>IFERROR(IF(B87="","",VLOOKUP(CONCATENATE(B87&amp;" "&amp;C87),Dateneingabe_Teilnehm.!$L$5:$R$254,7,FALSE)),"")</f>
        <v/>
      </c>
      <c r="N87" s="273" t="str">
        <f>IF(Unterschriftenliste!J85="","",Unterschriftenliste!J85)</f>
        <v/>
      </c>
    </row>
    <row r="88" spans="1:14" ht="14.1" customHeight="1" x14ac:dyDescent="0.2">
      <c r="A88" s="256">
        <v>41</v>
      </c>
      <c r="B88" s="250" t="str">
        <f>IF(Unterschriftenliste!E86="","",Unterschriftenliste!E86)</f>
        <v/>
      </c>
      <c r="C88" s="250" t="str">
        <f>IF(Unterschriftenliste!F86="","",Unterschriftenliste!F86)</f>
        <v/>
      </c>
      <c r="D88" s="260" t="str">
        <f>IFERROR(IF(B88="","",VLOOKUP(CONCATENATE(B88&amp;" "&amp;C88),Dateneingabe_Teilnehm.!$L$5:$M$254,2,FALSE)),"")</f>
        <v/>
      </c>
      <c r="E88" s="272" t="str">
        <f t="shared" si="3"/>
        <v/>
      </c>
      <c r="F88" s="272" t="str">
        <f t="shared" si="4"/>
        <v/>
      </c>
      <c r="G88" s="272" t="str">
        <f t="shared" si="5"/>
        <v/>
      </c>
      <c r="H88" s="309" t="str">
        <f>IFERROR(IF(B88="","",VLOOKUP(B88,Dateneingabe_Teilnehm.!$D$5:$F$64,2,FALSE)&amp;" "&amp;VLOOKUP(B88,Dateneingabe_Teilnehm.!$D$5:$F$64,3,FALSE)),"")</f>
        <v/>
      </c>
      <c r="I88" s="272" t="str">
        <f>IFERROR(IF(B88="","",VLOOKUP(CONCATENATE(B88&amp;" "&amp;C88),Dateneingabe_Teilnehm.!$L$5:$R$254,3,FALSE)),"")</f>
        <v/>
      </c>
      <c r="J88" s="272" t="str">
        <f>IFERROR(IF(B88="","",VLOOKUP(CONCATENATE(B88&amp;" "&amp;C88),Dateneingabe_Teilnehm.!$L$5:$R$254,4,FALSE)),"")</f>
        <v/>
      </c>
      <c r="K88" s="272" t="str">
        <f>IFERROR(IF(B88="","",VLOOKUP(CONCATENATE(B88&amp;" "&amp;C88),Dateneingabe_Teilnehm.!$L$5:$R$254,5,FALSE)),"")</f>
        <v/>
      </c>
      <c r="L88" s="272" t="str">
        <f>IFERROR(IF(B88="","",VLOOKUP(CONCATENATE(B88&amp;" "&amp;C88),Dateneingabe_Teilnehm.!$L$5:$R$254,6,FALSE)),"")</f>
        <v/>
      </c>
      <c r="M88" s="327" t="str">
        <f>IFERROR(IF(B88="","",VLOOKUP(CONCATENATE(B88&amp;" "&amp;C88),Dateneingabe_Teilnehm.!$L$5:$R$254,7,FALSE)),"")</f>
        <v/>
      </c>
      <c r="N88" s="273" t="str">
        <f>IF(Unterschriftenliste!J86="","",Unterschriftenliste!J86)</f>
        <v/>
      </c>
    </row>
    <row r="89" spans="1:14" ht="14.1" customHeight="1" x14ac:dyDescent="0.2">
      <c r="A89" s="256">
        <v>42</v>
      </c>
      <c r="B89" s="250" t="str">
        <f>IF(Unterschriftenliste!E87="","",Unterschriftenliste!E87)</f>
        <v/>
      </c>
      <c r="C89" s="250" t="str">
        <f>IF(Unterschriftenliste!F87="","",Unterschriftenliste!F87)</f>
        <v/>
      </c>
      <c r="D89" s="260" t="str">
        <f>IFERROR(IF(B89="","",VLOOKUP(CONCATENATE(B89&amp;" "&amp;C89),Dateneingabe_Teilnehm.!$L$5:$M$254,2,FALSE)),"")</f>
        <v/>
      </c>
      <c r="E89" s="272" t="str">
        <f t="shared" si="3"/>
        <v/>
      </c>
      <c r="F89" s="272" t="str">
        <f t="shared" si="4"/>
        <v/>
      </c>
      <c r="G89" s="272" t="str">
        <f t="shared" si="5"/>
        <v/>
      </c>
      <c r="H89" s="309" t="str">
        <f>IFERROR(IF(B89="","",VLOOKUP(B89,Dateneingabe_Teilnehm.!$D$5:$F$64,2,FALSE)&amp;" "&amp;VLOOKUP(B89,Dateneingabe_Teilnehm.!$D$5:$F$64,3,FALSE)),"")</f>
        <v/>
      </c>
      <c r="I89" s="272" t="str">
        <f>IFERROR(IF(B89="","",VLOOKUP(CONCATENATE(B89&amp;" "&amp;C89),Dateneingabe_Teilnehm.!$L$5:$R$254,3,FALSE)),"")</f>
        <v/>
      </c>
      <c r="J89" s="272" t="str">
        <f>IFERROR(IF(B89="","",VLOOKUP(CONCATENATE(B89&amp;" "&amp;C89),Dateneingabe_Teilnehm.!$L$5:$R$254,4,FALSE)),"")</f>
        <v/>
      </c>
      <c r="K89" s="272" t="str">
        <f>IFERROR(IF(B89="","",VLOOKUP(CONCATENATE(B89&amp;" "&amp;C89),Dateneingabe_Teilnehm.!$L$5:$R$254,5,FALSE)),"")</f>
        <v/>
      </c>
      <c r="L89" s="272" t="str">
        <f>IFERROR(IF(B89="","",VLOOKUP(CONCATENATE(B89&amp;" "&amp;C89),Dateneingabe_Teilnehm.!$L$5:$R$254,6,FALSE)),"")</f>
        <v/>
      </c>
      <c r="M89" s="327" t="str">
        <f>IFERROR(IF(B89="","",VLOOKUP(CONCATENATE(B89&amp;" "&amp;C89),Dateneingabe_Teilnehm.!$L$5:$R$254,7,FALSE)),"")</f>
        <v/>
      </c>
      <c r="N89" s="273" t="str">
        <f>IF(Unterschriftenliste!J87="","",Unterschriftenliste!J87)</f>
        <v/>
      </c>
    </row>
    <row r="90" spans="1:14" ht="14.1" customHeight="1" x14ac:dyDescent="0.2">
      <c r="A90" s="256">
        <v>43</v>
      </c>
      <c r="B90" s="250" t="str">
        <f>IF(Unterschriftenliste!E88="","",Unterschriftenliste!E88)</f>
        <v/>
      </c>
      <c r="C90" s="250" t="str">
        <f>IF(Unterschriftenliste!F88="","",Unterschriftenliste!F88)</f>
        <v/>
      </c>
      <c r="D90" s="260" t="str">
        <f>IFERROR(IF(B90="","",VLOOKUP(CONCATENATE(B90&amp;" "&amp;C90),Dateneingabe_Teilnehm.!$L$5:$M$254,2,FALSE)),"")</f>
        <v/>
      </c>
      <c r="E90" s="272" t="str">
        <f t="shared" si="3"/>
        <v/>
      </c>
      <c r="F90" s="272" t="str">
        <f t="shared" si="4"/>
        <v/>
      </c>
      <c r="G90" s="272" t="str">
        <f t="shared" si="5"/>
        <v/>
      </c>
      <c r="H90" s="309" t="str">
        <f>IFERROR(IF(B90="","",VLOOKUP(B90,Dateneingabe_Teilnehm.!$D$5:$F$64,2,FALSE)&amp;" "&amp;VLOOKUP(B90,Dateneingabe_Teilnehm.!$D$5:$F$64,3,FALSE)),"")</f>
        <v/>
      </c>
      <c r="I90" s="272" t="str">
        <f>IFERROR(IF(B90="","",VLOOKUP(CONCATENATE(B90&amp;" "&amp;C90),Dateneingabe_Teilnehm.!$L$5:$R$254,3,FALSE)),"")</f>
        <v/>
      </c>
      <c r="J90" s="272" t="str">
        <f>IFERROR(IF(B90="","",VLOOKUP(CONCATENATE(B90&amp;" "&amp;C90),Dateneingabe_Teilnehm.!$L$5:$R$254,4,FALSE)),"")</f>
        <v/>
      </c>
      <c r="K90" s="272" t="str">
        <f>IFERROR(IF(B90="","",VLOOKUP(CONCATENATE(B90&amp;" "&amp;C90),Dateneingabe_Teilnehm.!$L$5:$R$254,5,FALSE)),"")</f>
        <v/>
      </c>
      <c r="L90" s="272" t="str">
        <f>IFERROR(IF(B90="","",VLOOKUP(CONCATENATE(B90&amp;" "&amp;C90),Dateneingabe_Teilnehm.!$L$5:$R$254,6,FALSE)),"")</f>
        <v/>
      </c>
      <c r="M90" s="327" t="str">
        <f>IFERROR(IF(B90="","",VLOOKUP(CONCATENATE(B90&amp;" "&amp;C90),Dateneingabe_Teilnehm.!$L$5:$R$254,7,FALSE)),"")</f>
        <v/>
      </c>
      <c r="N90" s="273" t="str">
        <f>IF(Unterschriftenliste!J88="","",Unterschriftenliste!J88)</f>
        <v/>
      </c>
    </row>
    <row r="91" spans="1:14" ht="14.1" customHeight="1" x14ac:dyDescent="0.2">
      <c r="A91" s="256">
        <v>44</v>
      </c>
      <c r="B91" s="250" t="str">
        <f>IF(Unterschriftenliste!E89="","",Unterschriftenliste!E89)</f>
        <v/>
      </c>
      <c r="C91" s="250" t="str">
        <f>IF(Unterschriftenliste!F89="","",Unterschriftenliste!F89)</f>
        <v/>
      </c>
      <c r="D91" s="260" t="str">
        <f>IFERROR(IF(B91="","",VLOOKUP(CONCATENATE(B91&amp;" "&amp;C91),Dateneingabe_Teilnehm.!$L$5:$M$254,2,FALSE)),"")</f>
        <v/>
      </c>
      <c r="E91" s="272" t="str">
        <f t="shared" si="3"/>
        <v/>
      </c>
      <c r="F91" s="272" t="str">
        <f t="shared" si="4"/>
        <v/>
      </c>
      <c r="G91" s="272" t="str">
        <f t="shared" si="5"/>
        <v/>
      </c>
      <c r="H91" s="309" t="str">
        <f>IFERROR(IF(B91="","",VLOOKUP(B91,Dateneingabe_Teilnehm.!$D$5:$F$64,2,FALSE)&amp;" "&amp;VLOOKUP(B91,Dateneingabe_Teilnehm.!$D$5:$F$64,3,FALSE)),"")</f>
        <v/>
      </c>
      <c r="I91" s="272" t="str">
        <f>IFERROR(IF(B91="","",VLOOKUP(CONCATENATE(B91&amp;" "&amp;C91),Dateneingabe_Teilnehm.!$L$5:$R$254,3,FALSE)),"")</f>
        <v/>
      </c>
      <c r="J91" s="272" t="str">
        <f>IFERROR(IF(B91="","",VLOOKUP(CONCATENATE(B91&amp;" "&amp;C91),Dateneingabe_Teilnehm.!$L$5:$R$254,4,FALSE)),"")</f>
        <v/>
      </c>
      <c r="K91" s="272" t="str">
        <f>IFERROR(IF(B91="","",VLOOKUP(CONCATENATE(B91&amp;" "&amp;C91),Dateneingabe_Teilnehm.!$L$5:$R$254,5,FALSE)),"")</f>
        <v/>
      </c>
      <c r="L91" s="272" t="str">
        <f>IFERROR(IF(B91="","",VLOOKUP(CONCATENATE(B91&amp;" "&amp;C91),Dateneingabe_Teilnehm.!$L$5:$R$254,6,FALSE)),"")</f>
        <v/>
      </c>
      <c r="M91" s="327" t="str">
        <f>IFERROR(IF(B91="","",VLOOKUP(CONCATENATE(B91&amp;" "&amp;C91),Dateneingabe_Teilnehm.!$L$5:$R$254,7,FALSE)),"")</f>
        <v/>
      </c>
      <c r="N91" s="273" t="str">
        <f>IF(Unterschriftenliste!J89="","",Unterschriftenliste!J89)</f>
        <v/>
      </c>
    </row>
    <row r="92" spans="1:14" ht="14.1" customHeight="1" x14ac:dyDescent="0.2">
      <c r="A92" s="256">
        <v>45</v>
      </c>
      <c r="B92" s="250" t="str">
        <f>IF(Unterschriftenliste!E90="","",Unterschriftenliste!E90)</f>
        <v/>
      </c>
      <c r="C92" s="250" t="str">
        <f>IF(Unterschriftenliste!F90="","",Unterschriftenliste!F90)</f>
        <v/>
      </c>
      <c r="D92" s="260" t="str">
        <f>IFERROR(IF(B92="","",VLOOKUP(CONCATENATE(B92&amp;" "&amp;C92),Dateneingabe_Teilnehm.!$L$5:$M$254,2,FALSE)),"")</f>
        <v/>
      </c>
      <c r="E92" s="272" t="str">
        <f t="shared" si="3"/>
        <v/>
      </c>
      <c r="F92" s="272" t="str">
        <f t="shared" si="4"/>
        <v/>
      </c>
      <c r="G92" s="272" t="str">
        <f t="shared" si="5"/>
        <v/>
      </c>
      <c r="H92" s="309" t="str">
        <f>IFERROR(IF(B92="","",VLOOKUP(B92,Dateneingabe_Teilnehm.!$D$5:$F$64,2,FALSE)&amp;" "&amp;VLOOKUP(B92,Dateneingabe_Teilnehm.!$D$5:$F$64,3,FALSE)),"")</f>
        <v/>
      </c>
      <c r="I92" s="272" t="str">
        <f>IFERROR(IF(B92="","",VLOOKUP(CONCATENATE(B92&amp;" "&amp;C92),Dateneingabe_Teilnehm.!$L$5:$R$254,3,FALSE)),"")</f>
        <v/>
      </c>
      <c r="J92" s="272" t="str">
        <f>IFERROR(IF(B92="","",VLOOKUP(CONCATENATE(B92&amp;" "&amp;C92),Dateneingabe_Teilnehm.!$L$5:$R$254,4,FALSE)),"")</f>
        <v/>
      </c>
      <c r="K92" s="272" t="str">
        <f>IFERROR(IF(B92="","",VLOOKUP(CONCATENATE(B92&amp;" "&amp;C92),Dateneingabe_Teilnehm.!$L$5:$R$254,5,FALSE)),"")</f>
        <v/>
      </c>
      <c r="L92" s="272" t="str">
        <f>IFERROR(IF(B92="","",VLOOKUP(CONCATENATE(B92&amp;" "&amp;C92),Dateneingabe_Teilnehm.!$L$5:$R$254,6,FALSE)),"")</f>
        <v/>
      </c>
      <c r="M92" s="327" t="str">
        <f>IFERROR(IF(B92="","",VLOOKUP(CONCATENATE(B92&amp;" "&amp;C92),Dateneingabe_Teilnehm.!$L$5:$R$254,7,FALSE)),"")</f>
        <v/>
      </c>
      <c r="N92" s="273" t="str">
        <f>IF(Unterschriftenliste!J90="","",Unterschriftenliste!J90)</f>
        <v/>
      </c>
    </row>
    <row r="93" spans="1:14" ht="14.1" customHeight="1" x14ac:dyDescent="0.2">
      <c r="A93" s="256">
        <v>46</v>
      </c>
      <c r="B93" s="250" t="str">
        <f>IF(Unterschriftenliste!E91="","",Unterschriftenliste!E91)</f>
        <v/>
      </c>
      <c r="C93" s="250" t="str">
        <f>IF(Unterschriftenliste!F91="","",Unterschriftenliste!F91)</f>
        <v/>
      </c>
      <c r="D93" s="260" t="str">
        <f>IFERROR(IF(B93="","",VLOOKUP(CONCATENATE(B93&amp;" "&amp;C93),Dateneingabe_Teilnehm.!$L$5:$M$254,2,FALSE)),"")</f>
        <v/>
      </c>
      <c r="E93" s="272" t="str">
        <f t="shared" si="3"/>
        <v/>
      </c>
      <c r="F93" s="272" t="str">
        <f t="shared" si="4"/>
        <v/>
      </c>
      <c r="G93" s="272" t="str">
        <f t="shared" si="5"/>
        <v/>
      </c>
      <c r="H93" s="309" t="str">
        <f>IFERROR(IF(B93="","",VLOOKUP(B93,Dateneingabe_Teilnehm.!$D$5:$F$64,2,FALSE)&amp;" "&amp;VLOOKUP(B93,Dateneingabe_Teilnehm.!$D$5:$F$64,3,FALSE)),"")</f>
        <v/>
      </c>
      <c r="I93" s="272" t="str">
        <f>IFERROR(IF(B93="","",VLOOKUP(CONCATENATE(B93&amp;" "&amp;C93),Dateneingabe_Teilnehm.!$L$5:$R$254,3,FALSE)),"")</f>
        <v/>
      </c>
      <c r="J93" s="272" t="str">
        <f>IFERROR(IF(B93="","",VLOOKUP(CONCATENATE(B93&amp;" "&amp;C93),Dateneingabe_Teilnehm.!$L$5:$R$254,4,FALSE)),"")</f>
        <v/>
      </c>
      <c r="K93" s="272" t="str">
        <f>IFERROR(IF(B93="","",VLOOKUP(CONCATENATE(B93&amp;" "&amp;C93),Dateneingabe_Teilnehm.!$L$5:$R$254,5,FALSE)),"")</f>
        <v/>
      </c>
      <c r="L93" s="272" t="str">
        <f>IFERROR(IF(B93="","",VLOOKUP(CONCATENATE(B93&amp;" "&amp;C93),Dateneingabe_Teilnehm.!$L$5:$R$254,6,FALSE)),"")</f>
        <v/>
      </c>
      <c r="M93" s="327" t="str">
        <f>IFERROR(IF(B93="","",VLOOKUP(CONCATENATE(B93&amp;" "&amp;C93),Dateneingabe_Teilnehm.!$L$5:$R$254,7,FALSE)),"")</f>
        <v/>
      </c>
      <c r="N93" s="273" t="str">
        <f>IF(Unterschriftenliste!J91="","",Unterschriftenliste!J91)</f>
        <v/>
      </c>
    </row>
    <row r="94" spans="1:14" ht="14.1" customHeight="1" x14ac:dyDescent="0.2">
      <c r="A94" s="256">
        <v>47</v>
      </c>
      <c r="B94" s="250" t="str">
        <f>IF(Unterschriftenliste!E92="","",Unterschriftenliste!E92)</f>
        <v/>
      </c>
      <c r="C94" s="250" t="str">
        <f>IF(Unterschriftenliste!F92="","",Unterschriftenliste!F92)</f>
        <v/>
      </c>
      <c r="D94" s="260" t="str">
        <f>IFERROR(IF(B94="","",VLOOKUP(CONCATENATE(B94&amp;" "&amp;C94),Dateneingabe_Teilnehm.!$L$5:$M$254,2,FALSE)),"")</f>
        <v/>
      </c>
      <c r="E94" s="272" t="str">
        <f t="shared" si="3"/>
        <v/>
      </c>
      <c r="F94" s="272" t="str">
        <f t="shared" si="4"/>
        <v/>
      </c>
      <c r="G94" s="272" t="str">
        <f t="shared" si="5"/>
        <v/>
      </c>
      <c r="H94" s="309" t="str">
        <f>IFERROR(IF(B94="","",VLOOKUP(B94,Dateneingabe_Teilnehm.!$D$5:$F$64,2,FALSE)&amp;" "&amp;VLOOKUP(B94,Dateneingabe_Teilnehm.!$D$5:$F$64,3,FALSE)),"")</f>
        <v/>
      </c>
      <c r="I94" s="272" t="str">
        <f>IFERROR(IF(B94="","",VLOOKUP(CONCATENATE(B94&amp;" "&amp;C94),Dateneingabe_Teilnehm.!$L$5:$R$254,3,FALSE)),"")</f>
        <v/>
      </c>
      <c r="J94" s="272" t="str">
        <f>IFERROR(IF(B94="","",VLOOKUP(CONCATENATE(B94&amp;" "&amp;C94),Dateneingabe_Teilnehm.!$L$5:$R$254,4,FALSE)),"")</f>
        <v/>
      </c>
      <c r="K94" s="272" t="str">
        <f>IFERROR(IF(B94="","",VLOOKUP(CONCATENATE(B94&amp;" "&amp;C94),Dateneingabe_Teilnehm.!$L$5:$R$254,5,FALSE)),"")</f>
        <v/>
      </c>
      <c r="L94" s="272" t="str">
        <f>IFERROR(IF(B94="","",VLOOKUP(CONCATENATE(B94&amp;" "&amp;C94),Dateneingabe_Teilnehm.!$L$5:$R$254,6,FALSE)),"")</f>
        <v/>
      </c>
      <c r="M94" s="327" t="str">
        <f>IFERROR(IF(B94="","",VLOOKUP(CONCATENATE(B94&amp;" "&amp;C94),Dateneingabe_Teilnehm.!$L$5:$R$254,7,FALSE)),"")</f>
        <v/>
      </c>
      <c r="N94" s="273" t="str">
        <f>IF(Unterschriftenliste!J92="","",Unterschriftenliste!J92)</f>
        <v/>
      </c>
    </row>
    <row r="95" spans="1:14" ht="14.1" customHeight="1" x14ac:dyDescent="0.2">
      <c r="A95" s="256">
        <v>48</v>
      </c>
      <c r="B95" s="250" t="str">
        <f>IF(Unterschriftenliste!E93="","",Unterschriftenliste!E93)</f>
        <v/>
      </c>
      <c r="C95" s="250" t="str">
        <f>IF(Unterschriftenliste!F93="","",Unterschriftenliste!F93)</f>
        <v/>
      </c>
      <c r="D95" s="260" t="str">
        <f>IFERROR(IF(B95="","",VLOOKUP(CONCATENATE(B95&amp;" "&amp;C95),Dateneingabe_Teilnehm.!$L$5:$M$254,2,FALSE)),"")</f>
        <v/>
      </c>
      <c r="E95" s="272" t="str">
        <f t="shared" si="3"/>
        <v/>
      </c>
      <c r="F95" s="272" t="str">
        <f t="shared" si="4"/>
        <v/>
      </c>
      <c r="G95" s="272" t="str">
        <f t="shared" si="5"/>
        <v/>
      </c>
      <c r="H95" s="309" t="str">
        <f>IFERROR(IF(B95="","",VLOOKUP(B95,Dateneingabe_Teilnehm.!$D$5:$F$64,2,FALSE)&amp;" "&amp;VLOOKUP(B95,Dateneingabe_Teilnehm.!$D$5:$F$64,3,FALSE)),"")</f>
        <v/>
      </c>
      <c r="I95" s="272" t="str">
        <f>IFERROR(IF(B95="","",VLOOKUP(CONCATENATE(B95&amp;" "&amp;C95),Dateneingabe_Teilnehm.!$L$5:$R$254,3,FALSE)),"")</f>
        <v/>
      </c>
      <c r="J95" s="272" t="str">
        <f>IFERROR(IF(B95="","",VLOOKUP(CONCATENATE(B95&amp;" "&amp;C95),Dateneingabe_Teilnehm.!$L$5:$R$254,4,FALSE)),"")</f>
        <v/>
      </c>
      <c r="K95" s="272" t="str">
        <f>IFERROR(IF(B95="","",VLOOKUP(CONCATENATE(B95&amp;" "&amp;C95),Dateneingabe_Teilnehm.!$L$5:$R$254,5,FALSE)),"")</f>
        <v/>
      </c>
      <c r="L95" s="272" t="str">
        <f>IFERROR(IF(B95="","",VLOOKUP(CONCATENATE(B95&amp;" "&amp;C95),Dateneingabe_Teilnehm.!$L$5:$R$254,6,FALSE)),"")</f>
        <v/>
      </c>
      <c r="M95" s="327" t="str">
        <f>IFERROR(IF(B95="","",VLOOKUP(CONCATENATE(B95&amp;" "&amp;C95),Dateneingabe_Teilnehm.!$L$5:$R$254,7,FALSE)),"")</f>
        <v/>
      </c>
      <c r="N95" s="273" t="str">
        <f>IF(Unterschriftenliste!J93="","",Unterschriftenliste!J93)</f>
        <v/>
      </c>
    </row>
    <row r="96" spans="1:14" ht="14.1" customHeight="1" x14ac:dyDescent="0.2">
      <c r="A96" s="256">
        <v>49</v>
      </c>
      <c r="B96" s="250" t="str">
        <f>IF(Unterschriftenliste!E94="","",Unterschriftenliste!E94)</f>
        <v/>
      </c>
      <c r="C96" s="250" t="str">
        <f>IF(Unterschriftenliste!F94="","",Unterschriftenliste!F94)</f>
        <v/>
      </c>
      <c r="D96" s="260" t="str">
        <f>IFERROR(IF(B96="","",VLOOKUP(CONCATENATE(B96&amp;" "&amp;C96),Dateneingabe_Teilnehm.!$L$5:$M$254,2,FALSE)),"")</f>
        <v/>
      </c>
      <c r="E96" s="272" t="str">
        <f t="shared" si="3"/>
        <v/>
      </c>
      <c r="F96" s="272" t="str">
        <f t="shared" si="4"/>
        <v/>
      </c>
      <c r="G96" s="272" t="str">
        <f t="shared" si="5"/>
        <v/>
      </c>
      <c r="H96" s="309" t="str">
        <f>IFERROR(IF(B96="","",VLOOKUP(B96,Dateneingabe_Teilnehm.!$D$5:$F$64,2,FALSE)&amp;" "&amp;VLOOKUP(B96,Dateneingabe_Teilnehm.!$D$5:$F$64,3,FALSE)),"")</f>
        <v/>
      </c>
      <c r="I96" s="272" t="str">
        <f>IFERROR(IF(B96="","",VLOOKUP(CONCATENATE(B96&amp;" "&amp;C96),Dateneingabe_Teilnehm.!$L$5:$R$254,3,FALSE)),"")</f>
        <v/>
      </c>
      <c r="J96" s="272" t="str">
        <f>IFERROR(IF(B96="","",VLOOKUP(CONCATENATE(B96&amp;" "&amp;C96),Dateneingabe_Teilnehm.!$L$5:$R$254,4,FALSE)),"")</f>
        <v/>
      </c>
      <c r="K96" s="272" t="str">
        <f>IFERROR(IF(B96="","",VLOOKUP(CONCATENATE(B96&amp;" "&amp;C96),Dateneingabe_Teilnehm.!$L$5:$R$254,5,FALSE)),"")</f>
        <v/>
      </c>
      <c r="L96" s="272" t="str">
        <f>IFERROR(IF(B96="","",VLOOKUP(CONCATENATE(B96&amp;" "&amp;C96),Dateneingabe_Teilnehm.!$L$5:$R$254,6,FALSE)),"")</f>
        <v/>
      </c>
      <c r="M96" s="327" t="str">
        <f>IFERROR(IF(B96="","",VLOOKUP(CONCATENATE(B96&amp;" "&amp;C96),Dateneingabe_Teilnehm.!$L$5:$R$254,7,FALSE)),"")</f>
        <v/>
      </c>
      <c r="N96" s="273" t="str">
        <f>IF(Unterschriftenliste!J94="","",Unterschriftenliste!J94)</f>
        <v/>
      </c>
    </row>
    <row r="97" spans="1:14" ht="14.1" customHeight="1" x14ac:dyDescent="0.2">
      <c r="A97" s="256">
        <v>50</v>
      </c>
      <c r="B97" s="250" t="str">
        <f>IF(Unterschriftenliste!E95="","",Unterschriftenliste!E95)</f>
        <v/>
      </c>
      <c r="C97" s="250" t="str">
        <f>IF(Unterschriftenliste!F95="","",Unterschriftenliste!F95)</f>
        <v/>
      </c>
      <c r="D97" s="260" t="str">
        <f>IFERROR(IF(B97="","",VLOOKUP(CONCATENATE(B97&amp;" "&amp;C97),Dateneingabe_Teilnehm.!$L$5:$M$254,2,FALSE)),"")</f>
        <v/>
      </c>
      <c r="E97" s="272" t="str">
        <f t="shared" si="3"/>
        <v/>
      </c>
      <c r="F97" s="272" t="str">
        <f t="shared" si="4"/>
        <v/>
      </c>
      <c r="G97" s="272" t="str">
        <f t="shared" si="5"/>
        <v/>
      </c>
      <c r="H97" s="309" t="str">
        <f>IFERROR(IF(B97="","",VLOOKUP(B97,Dateneingabe_Teilnehm.!$D$5:$F$64,2,FALSE)&amp;" "&amp;VLOOKUP(B97,Dateneingabe_Teilnehm.!$D$5:$F$64,3,FALSE)),"")</f>
        <v/>
      </c>
      <c r="I97" s="272" t="str">
        <f>IFERROR(IF(B97="","",VLOOKUP(CONCATENATE(B97&amp;" "&amp;C97),Dateneingabe_Teilnehm.!$L$5:$R$254,3,FALSE)),"")</f>
        <v/>
      </c>
      <c r="J97" s="272" t="str">
        <f>IFERROR(IF(B97="","",VLOOKUP(CONCATENATE(B97&amp;" "&amp;C97),Dateneingabe_Teilnehm.!$L$5:$R$254,4,FALSE)),"")</f>
        <v/>
      </c>
      <c r="K97" s="272" t="str">
        <f>IFERROR(IF(B97="","",VLOOKUP(CONCATENATE(B97&amp;" "&amp;C97),Dateneingabe_Teilnehm.!$L$5:$R$254,5,FALSE)),"")</f>
        <v/>
      </c>
      <c r="L97" s="272" t="str">
        <f>IFERROR(IF(B97="","",VLOOKUP(CONCATENATE(B97&amp;" "&amp;C97),Dateneingabe_Teilnehm.!$L$5:$R$254,6,FALSE)),"")</f>
        <v/>
      </c>
      <c r="M97" s="327" t="str">
        <f>IFERROR(IF(B97="","",VLOOKUP(CONCATENATE(B97&amp;" "&amp;C97),Dateneingabe_Teilnehm.!$L$5:$R$254,7,FALSE)),"")</f>
        <v/>
      </c>
      <c r="N97" s="273" t="str">
        <f>IF(Unterschriftenliste!J95="","",Unterschriftenliste!J95)</f>
        <v/>
      </c>
    </row>
    <row r="98" spans="1:14" ht="14.1" customHeight="1" x14ac:dyDescent="0.2">
      <c r="A98" s="256">
        <v>51</v>
      </c>
      <c r="B98" s="250" t="str">
        <f>IF(Unterschriftenliste!E96="","",Unterschriftenliste!E96)</f>
        <v/>
      </c>
      <c r="C98" s="250" t="str">
        <f>IF(Unterschriftenliste!F96="","",Unterschriftenliste!F96)</f>
        <v/>
      </c>
      <c r="D98" s="260" t="str">
        <f>IFERROR(IF(B98="","",VLOOKUP(CONCATENATE(B98&amp;" "&amp;C98),Dateneingabe_Teilnehm.!$L$5:$M$254,2,FALSE)),"")</f>
        <v/>
      </c>
      <c r="E98" s="272" t="str">
        <f t="shared" si="3"/>
        <v/>
      </c>
      <c r="F98" s="272" t="str">
        <f t="shared" si="4"/>
        <v/>
      </c>
      <c r="G98" s="272" t="str">
        <f t="shared" si="5"/>
        <v/>
      </c>
      <c r="H98" s="309" t="str">
        <f>IFERROR(IF(B98="","",VLOOKUP(B98,Dateneingabe_Teilnehm.!$D$5:$F$64,2,FALSE)&amp;" "&amp;VLOOKUP(B98,Dateneingabe_Teilnehm.!$D$5:$F$64,3,FALSE)),"")</f>
        <v/>
      </c>
      <c r="I98" s="272" t="str">
        <f>IFERROR(IF(B98="","",VLOOKUP(CONCATENATE(B98&amp;" "&amp;C98),Dateneingabe_Teilnehm.!$L$5:$R$254,3,FALSE)),"")</f>
        <v/>
      </c>
      <c r="J98" s="272" t="str">
        <f>IFERROR(IF(B98="","",VLOOKUP(CONCATENATE(B98&amp;" "&amp;C98),Dateneingabe_Teilnehm.!$L$5:$R$254,4,FALSE)),"")</f>
        <v/>
      </c>
      <c r="K98" s="272" t="str">
        <f>IFERROR(IF(B98="","",VLOOKUP(CONCATENATE(B98&amp;" "&amp;C98),Dateneingabe_Teilnehm.!$L$5:$R$254,5,FALSE)),"")</f>
        <v/>
      </c>
      <c r="L98" s="272" t="str">
        <f>IFERROR(IF(B98="","",VLOOKUP(CONCATENATE(B98&amp;" "&amp;C98),Dateneingabe_Teilnehm.!$L$5:$R$254,6,FALSE)),"")</f>
        <v/>
      </c>
      <c r="M98" s="327" t="str">
        <f>IFERROR(IF(B98="","",VLOOKUP(CONCATENATE(B98&amp;" "&amp;C98),Dateneingabe_Teilnehm.!$L$5:$R$254,7,FALSE)),"")</f>
        <v/>
      </c>
      <c r="N98" s="273" t="str">
        <f>IF(Unterschriftenliste!J96="","",Unterschriftenliste!J96)</f>
        <v/>
      </c>
    </row>
    <row r="99" spans="1:14" ht="14.1" customHeight="1" x14ac:dyDescent="0.2">
      <c r="A99" s="256">
        <v>52</v>
      </c>
      <c r="B99" s="250" t="str">
        <f>IF(Unterschriftenliste!E97="","",Unterschriftenliste!E97)</f>
        <v/>
      </c>
      <c r="C99" s="250" t="str">
        <f>IF(Unterschriftenliste!F97="","",Unterschriftenliste!F97)</f>
        <v/>
      </c>
      <c r="D99" s="260" t="str">
        <f>IFERROR(IF(B99="","",VLOOKUP(CONCATENATE(B99&amp;" "&amp;C99),Dateneingabe_Teilnehm.!$L$5:$M$254,2,FALSE)),"")</f>
        <v/>
      </c>
      <c r="E99" s="272" t="str">
        <f t="shared" si="3"/>
        <v/>
      </c>
      <c r="F99" s="272" t="str">
        <f t="shared" si="4"/>
        <v/>
      </c>
      <c r="G99" s="272" t="str">
        <f t="shared" si="5"/>
        <v/>
      </c>
      <c r="H99" s="309" t="str">
        <f>IFERROR(IF(B99="","",VLOOKUP(B99,Dateneingabe_Teilnehm.!$D$5:$F$64,2,FALSE)&amp;" "&amp;VLOOKUP(B99,Dateneingabe_Teilnehm.!$D$5:$F$64,3,FALSE)),"")</f>
        <v/>
      </c>
      <c r="I99" s="272" t="str">
        <f>IFERROR(IF(B99="","",VLOOKUP(CONCATENATE(B99&amp;" "&amp;C99),Dateneingabe_Teilnehm.!$L$5:$R$254,3,FALSE)),"")</f>
        <v/>
      </c>
      <c r="J99" s="272" t="str">
        <f>IFERROR(IF(B99="","",VLOOKUP(CONCATENATE(B99&amp;" "&amp;C99),Dateneingabe_Teilnehm.!$L$5:$R$254,4,FALSE)),"")</f>
        <v/>
      </c>
      <c r="K99" s="272" t="str">
        <f>IFERROR(IF(B99="","",VLOOKUP(CONCATENATE(B99&amp;" "&amp;C99),Dateneingabe_Teilnehm.!$L$5:$R$254,5,FALSE)),"")</f>
        <v/>
      </c>
      <c r="L99" s="272" t="str">
        <f>IFERROR(IF(B99="","",VLOOKUP(CONCATENATE(B99&amp;" "&amp;C99),Dateneingabe_Teilnehm.!$L$5:$R$254,6,FALSE)),"")</f>
        <v/>
      </c>
      <c r="M99" s="327" t="str">
        <f>IFERROR(IF(B99="","",VLOOKUP(CONCATENATE(B99&amp;" "&amp;C99),Dateneingabe_Teilnehm.!$L$5:$R$254,7,FALSE)),"")</f>
        <v/>
      </c>
      <c r="N99" s="273" t="str">
        <f>IF(Unterschriftenliste!J97="","",Unterschriftenliste!J97)</f>
        <v/>
      </c>
    </row>
    <row r="100" spans="1:14" ht="14.1" customHeight="1" x14ac:dyDescent="0.2">
      <c r="A100" s="256">
        <v>53</v>
      </c>
      <c r="B100" s="250" t="str">
        <f>IF(Unterschriftenliste!E98="","",Unterschriftenliste!E98)</f>
        <v/>
      </c>
      <c r="C100" s="250" t="str">
        <f>IF(Unterschriftenliste!F98="","",Unterschriftenliste!F98)</f>
        <v/>
      </c>
      <c r="D100" s="260" t="str">
        <f>IFERROR(IF(B100="","",VLOOKUP(CONCATENATE(B100&amp;" "&amp;C100),Dateneingabe_Teilnehm.!$L$5:$M$254,2,FALSE)),"")</f>
        <v/>
      </c>
      <c r="E100" s="272" t="str">
        <f t="shared" si="3"/>
        <v/>
      </c>
      <c r="F100" s="272" t="str">
        <f t="shared" si="4"/>
        <v/>
      </c>
      <c r="G100" s="272" t="str">
        <f t="shared" si="5"/>
        <v/>
      </c>
      <c r="H100" s="309" t="str">
        <f>IFERROR(IF(B100="","",VLOOKUP(B100,Dateneingabe_Teilnehm.!$D$5:$F$64,2,FALSE)&amp;" "&amp;VLOOKUP(B100,Dateneingabe_Teilnehm.!$D$5:$F$64,3,FALSE)),"")</f>
        <v/>
      </c>
      <c r="I100" s="272" t="str">
        <f>IFERROR(IF(B100="","",VLOOKUP(CONCATENATE(B100&amp;" "&amp;C100),Dateneingabe_Teilnehm.!$L$5:$R$254,3,FALSE)),"")</f>
        <v/>
      </c>
      <c r="J100" s="272" t="str">
        <f>IFERROR(IF(B100="","",VLOOKUP(CONCATENATE(B100&amp;" "&amp;C100),Dateneingabe_Teilnehm.!$L$5:$R$254,4,FALSE)),"")</f>
        <v/>
      </c>
      <c r="K100" s="272" t="str">
        <f>IFERROR(IF(B100="","",VLOOKUP(CONCATENATE(B100&amp;" "&amp;C100),Dateneingabe_Teilnehm.!$L$5:$R$254,5,FALSE)),"")</f>
        <v/>
      </c>
      <c r="L100" s="272" t="str">
        <f>IFERROR(IF(B100="","",VLOOKUP(CONCATENATE(B100&amp;" "&amp;C100),Dateneingabe_Teilnehm.!$L$5:$R$254,6,FALSE)),"")</f>
        <v/>
      </c>
      <c r="M100" s="327" t="str">
        <f>IFERROR(IF(B100="","",VLOOKUP(CONCATENATE(B100&amp;" "&amp;C100),Dateneingabe_Teilnehm.!$L$5:$R$254,7,FALSE)),"")</f>
        <v/>
      </c>
      <c r="N100" s="273" t="str">
        <f>IF(Unterschriftenliste!J98="","",Unterschriftenliste!J98)</f>
        <v/>
      </c>
    </row>
    <row r="101" spans="1:14" ht="14.1" customHeight="1" x14ac:dyDescent="0.2">
      <c r="A101" s="256">
        <v>54</v>
      </c>
      <c r="B101" s="250" t="str">
        <f>IF(Unterschriftenliste!E99="","",Unterschriftenliste!E99)</f>
        <v/>
      </c>
      <c r="C101" s="250" t="str">
        <f>IF(Unterschriftenliste!F99="","",Unterschriftenliste!F99)</f>
        <v/>
      </c>
      <c r="D101" s="260" t="str">
        <f>IFERROR(IF(B101="","",VLOOKUP(CONCATENATE(B101&amp;" "&amp;C101),Dateneingabe_Teilnehm.!$L$5:$M$254,2,FALSE)),"")</f>
        <v/>
      </c>
      <c r="E101" s="272" t="str">
        <f t="shared" si="3"/>
        <v/>
      </c>
      <c r="F101" s="272" t="str">
        <f t="shared" si="4"/>
        <v/>
      </c>
      <c r="G101" s="272" t="str">
        <f t="shared" si="5"/>
        <v/>
      </c>
      <c r="H101" s="309" t="str">
        <f>IFERROR(IF(B101="","",VLOOKUP(B101,Dateneingabe_Teilnehm.!$D$5:$F$64,2,FALSE)&amp;" "&amp;VLOOKUP(B101,Dateneingabe_Teilnehm.!$D$5:$F$64,3,FALSE)),"")</f>
        <v/>
      </c>
      <c r="I101" s="272" t="str">
        <f>IFERROR(IF(B101="","",VLOOKUP(CONCATENATE(B101&amp;" "&amp;C101),Dateneingabe_Teilnehm.!$L$5:$R$254,3,FALSE)),"")</f>
        <v/>
      </c>
      <c r="J101" s="272" t="str">
        <f>IFERROR(IF(B101="","",VLOOKUP(CONCATENATE(B101&amp;" "&amp;C101),Dateneingabe_Teilnehm.!$L$5:$R$254,4,FALSE)),"")</f>
        <v/>
      </c>
      <c r="K101" s="272" t="str">
        <f>IFERROR(IF(B101="","",VLOOKUP(CONCATENATE(B101&amp;" "&amp;C101),Dateneingabe_Teilnehm.!$L$5:$R$254,5,FALSE)),"")</f>
        <v/>
      </c>
      <c r="L101" s="272" t="str">
        <f>IFERROR(IF(B101="","",VLOOKUP(CONCATENATE(B101&amp;" "&amp;C101),Dateneingabe_Teilnehm.!$L$5:$R$254,6,FALSE)),"")</f>
        <v/>
      </c>
      <c r="M101" s="327" t="str">
        <f>IFERROR(IF(B101="","",VLOOKUP(CONCATENATE(B101&amp;" "&amp;C101),Dateneingabe_Teilnehm.!$L$5:$R$254,7,FALSE)),"")</f>
        <v/>
      </c>
      <c r="N101" s="273" t="str">
        <f>IF(Unterschriftenliste!J99="","",Unterschriftenliste!J99)</f>
        <v/>
      </c>
    </row>
    <row r="102" spans="1:14" ht="14.1" customHeight="1" x14ac:dyDescent="0.2">
      <c r="A102" s="256">
        <v>55</v>
      </c>
      <c r="B102" s="250" t="str">
        <f>IF(Unterschriftenliste!E100="","",Unterschriftenliste!E100)</f>
        <v/>
      </c>
      <c r="C102" s="250" t="str">
        <f>IF(Unterschriftenliste!F100="","",Unterschriftenliste!F100)</f>
        <v/>
      </c>
      <c r="D102" s="260" t="str">
        <f>IFERROR(IF(B102="","",VLOOKUP(CONCATENATE(B102&amp;" "&amp;C102),Dateneingabe_Teilnehm.!$L$5:$M$254,2,FALSE)),"")</f>
        <v/>
      </c>
      <c r="E102" s="272" t="str">
        <f t="shared" si="3"/>
        <v/>
      </c>
      <c r="F102" s="272" t="str">
        <f t="shared" si="4"/>
        <v/>
      </c>
      <c r="G102" s="272" t="str">
        <f t="shared" si="5"/>
        <v/>
      </c>
      <c r="H102" s="309" t="str">
        <f>IFERROR(IF(B102="","",VLOOKUP(B102,Dateneingabe_Teilnehm.!$D$5:$F$64,2,FALSE)&amp;" "&amp;VLOOKUP(B102,Dateneingabe_Teilnehm.!$D$5:$F$64,3,FALSE)),"")</f>
        <v/>
      </c>
      <c r="I102" s="272" t="str">
        <f>IFERROR(IF(B102="","",VLOOKUP(CONCATENATE(B102&amp;" "&amp;C102),Dateneingabe_Teilnehm.!$L$5:$R$254,3,FALSE)),"")</f>
        <v/>
      </c>
      <c r="J102" s="272" t="str">
        <f>IFERROR(IF(B102="","",VLOOKUP(CONCATENATE(B102&amp;" "&amp;C102),Dateneingabe_Teilnehm.!$L$5:$R$254,4,FALSE)),"")</f>
        <v/>
      </c>
      <c r="K102" s="272" t="str">
        <f>IFERROR(IF(B102="","",VLOOKUP(CONCATENATE(B102&amp;" "&amp;C102),Dateneingabe_Teilnehm.!$L$5:$R$254,5,FALSE)),"")</f>
        <v/>
      </c>
      <c r="L102" s="272" t="str">
        <f>IFERROR(IF(B102="","",VLOOKUP(CONCATENATE(B102&amp;" "&amp;C102),Dateneingabe_Teilnehm.!$L$5:$R$254,6,FALSE)),"")</f>
        <v/>
      </c>
      <c r="M102" s="327" t="str">
        <f>IFERROR(IF(B102="","",VLOOKUP(CONCATENATE(B102&amp;" "&amp;C102),Dateneingabe_Teilnehm.!$L$5:$R$254,7,FALSE)),"")</f>
        <v/>
      </c>
      <c r="N102" s="273" t="str">
        <f>IF(Unterschriftenliste!J100="","",Unterschriftenliste!J100)</f>
        <v/>
      </c>
    </row>
    <row r="103" spans="1:14" ht="14.1" customHeight="1" x14ac:dyDescent="0.2">
      <c r="A103" s="256">
        <v>56</v>
      </c>
      <c r="B103" s="250" t="str">
        <f>IF(Unterschriftenliste!E101="","",Unterschriftenliste!E101)</f>
        <v/>
      </c>
      <c r="C103" s="250" t="str">
        <f>IF(Unterschriftenliste!F101="","",Unterschriftenliste!F101)</f>
        <v/>
      </c>
      <c r="D103" s="260" t="str">
        <f>IFERROR(IF(B103="","",VLOOKUP(CONCATENATE(B103&amp;" "&amp;C103),Dateneingabe_Teilnehm.!$L$5:$M$254,2,FALSE)),"")</f>
        <v/>
      </c>
      <c r="E103" s="272" t="str">
        <f t="shared" si="3"/>
        <v/>
      </c>
      <c r="F103" s="272" t="str">
        <f t="shared" si="4"/>
        <v/>
      </c>
      <c r="G103" s="272" t="str">
        <f t="shared" si="5"/>
        <v/>
      </c>
      <c r="H103" s="309" t="str">
        <f>IFERROR(IF(B103="","",VLOOKUP(B103,Dateneingabe_Teilnehm.!$D$5:$F$64,2,FALSE)&amp;" "&amp;VLOOKUP(B103,Dateneingabe_Teilnehm.!$D$5:$F$64,3,FALSE)),"")</f>
        <v/>
      </c>
      <c r="I103" s="272" t="str">
        <f>IFERROR(IF(B103="","",VLOOKUP(CONCATENATE(B103&amp;" "&amp;C103),Dateneingabe_Teilnehm.!$L$5:$R$254,3,FALSE)),"")</f>
        <v/>
      </c>
      <c r="J103" s="272" t="str">
        <f>IFERROR(IF(B103="","",VLOOKUP(CONCATENATE(B103&amp;" "&amp;C103),Dateneingabe_Teilnehm.!$L$5:$R$254,4,FALSE)),"")</f>
        <v/>
      </c>
      <c r="K103" s="272" t="str">
        <f>IFERROR(IF(B103="","",VLOOKUP(CONCATENATE(B103&amp;" "&amp;C103),Dateneingabe_Teilnehm.!$L$5:$R$254,5,FALSE)),"")</f>
        <v/>
      </c>
      <c r="L103" s="272" t="str">
        <f>IFERROR(IF(B103="","",VLOOKUP(CONCATENATE(B103&amp;" "&amp;C103),Dateneingabe_Teilnehm.!$L$5:$R$254,6,FALSE)),"")</f>
        <v/>
      </c>
      <c r="M103" s="327" t="str">
        <f>IFERROR(IF(B103="","",VLOOKUP(CONCATENATE(B103&amp;" "&amp;C103),Dateneingabe_Teilnehm.!$L$5:$R$254,7,FALSE)),"")</f>
        <v/>
      </c>
      <c r="N103" s="273" t="str">
        <f>IF(Unterschriftenliste!J101="","",Unterschriftenliste!J101)</f>
        <v/>
      </c>
    </row>
    <row r="104" spans="1:14" ht="14.1" customHeight="1" x14ac:dyDescent="0.2">
      <c r="A104" s="256">
        <v>57</v>
      </c>
      <c r="B104" s="250" t="str">
        <f>IF(Unterschriftenliste!E102="","",Unterschriftenliste!E102)</f>
        <v/>
      </c>
      <c r="C104" s="250" t="str">
        <f>IF(Unterschriftenliste!F102="","",Unterschriftenliste!F102)</f>
        <v/>
      </c>
      <c r="D104" s="260" t="str">
        <f>IFERROR(IF(B104="","",VLOOKUP(CONCATENATE(B104&amp;" "&amp;C104),Dateneingabe_Teilnehm.!$L$5:$M$254,2,FALSE)),"")</f>
        <v/>
      </c>
      <c r="E104" s="272" t="str">
        <f t="shared" si="3"/>
        <v/>
      </c>
      <c r="F104" s="272" t="str">
        <f t="shared" si="4"/>
        <v/>
      </c>
      <c r="G104" s="272" t="str">
        <f t="shared" si="5"/>
        <v/>
      </c>
      <c r="H104" s="309" t="str">
        <f>IFERROR(IF(B104="","",VLOOKUP(B104,Dateneingabe_Teilnehm.!$D$5:$F$64,2,FALSE)&amp;" "&amp;VLOOKUP(B104,Dateneingabe_Teilnehm.!$D$5:$F$64,3,FALSE)),"")</f>
        <v/>
      </c>
      <c r="I104" s="272" t="str">
        <f>IFERROR(IF(B104="","",VLOOKUP(CONCATENATE(B104&amp;" "&amp;C104),Dateneingabe_Teilnehm.!$L$5:$R$254,3,FALSE)),"")</f>
        <v/>
      </c>
      <c r="J104" s="272" t="str">
        <f>IFERROR(IF(B104="","",VLOOKUP(CONCATENATE(B104&amp;" "&amp;C104),Dateneingabe_Teilnehm.!$L$5:$R$254,4,FALSE)),"")</f>
        <v/>
      </c>
      <c r="K104" s="272" t="str">
        <f>IFERROR(IF(B104="","",VLOOKUP(CONCATENATE(B104&amp;" "&amp;C104),Dateneingabe_Teilnehm.!$L$5:$R$254,5,FALSE)),"")</f>
        <v/>
      </c>
      <c r="L104" s="272" t="str">
        <f>IFERROR(IF(B104="","",VLOOKUP(CONCATENATE(B104&amp;" "&amp;C104),Dateneingabe_Teilnehm.!$L$5:$R$254,6,FALSE)),"")</f>
        <v/>
      </c>
      <c r="M104" s="327" t="str">
        <f>IFERROR(IF(B104="","",VLOOKUP(CONCATENATE(B104&amp;" "&amp;C104),Dateneingabe_Teilnehm.!$L$5:$R$254,7,FALSE)),"")</f>
        <v/>
      </c>
      <c r="N104" s="273" t="str">
        <f>IF(Unterschriftenliste!J102="","",Unterschriftenliste!J102)</f>
        <v/>
      </c>
    </row>
    <row r="105" spans="1:14" ht="14.1" customHeight="1" x14ac:dyDescent="0.2">
      <c r="A105" s="256">
        <v>58</v>
      </c>
      <c r="B105" s="250" t="str">
        <f>IF(Unterschriftenliste!E103="","",Unterschriftenliste!E103)</f>
        <v/>
      </c>
      <c r="C105" s="250" t="str">
        <f>IF(Unterschriftenliste!F103="","",Unterschriftenliste!F103)</f>
        <v/>
      </c>
      <c r="D105" s="260" t="str">
        <f>IFERROR(IF(B105="","",VLOOKUP(CONCATENATE(B105&amp;" "&amp;C105),Dateneingabe_Teilnehm.!$L$5:$M$254,2,FALSE)),"")</f>
        <v/>
      </c>
      <c r="E105" s="272" t="str">
        <f t="shared" si="3"/>
        <v/>
      </c>
      <c r="F105" s="272" t="str">
        <f t="shared" si="4"/>
        <v/>
      </c>
      <c r="G105" s="272" t="str">
        <f t="shared" si="5"/>
        <v/>
      </c>
      <c r="H105" s="309" t="str">
        <f>IFERROR(IF(B105="","",VLOOKUP(B105,Dateneingabe_Teilnehm.!$D$5:$F$64,2,FALSE)&amp;" "&amp;VLOOKUP(B105,Dateneingabe_Teilnehm.!$D$5:$F$64,3,FALSE)),"")</f>
        <v/>
      </c>
      <c r="I105" s="272" t="str">
        <f>IFERROR(IF(B105="","",VLOOKUP(CONCATENATE(B105&amp;" "&amp;C105),Dateneingabe_Teilnehm.!$L$5:$R$254,3,FALSE)),"")</f>
        <v/>
      </c>
      <c r="J105" s="272" t="str">
        <f>IFERROR(IF(B105="","",VLOOKUP(CONCATENATE(B105&amp;" "&amp;C105),Dateneingabe_Teilnehm.!$L$5:$R$254,4,FALSE)),"")</f>
        <v/>
      </c>
      <c r="K105" s="272" t="str">
        <f>IFERROR(IF(B105="","",VLOOKUP(CONCATENATE(B105&amp;" "&amp;C105),Dateneingabe_Teilnehm.!$L$5:$R$254,5,FALSE)),"")</f>
        <v/>
      </c>
      <c r="L105" s="272" t="str">
        <f>IFERROR(IF(B105="","",VLOOKUP(CONCATENATE(B105&amp;" "&amp;C105),Dateneingabe_Teilnehm.!$L$5:$R$254,6,FALSE)),"")</f>
        <v/>
      </c>
      <c r="M105" s="327" t="str">
        <f>IFERROR(IF(B105="","",VLOOKUP(CONCATENATE(B105&amp;" "&amp;C105),Dateneingabe_Teilnehm.!$L$5:$R$254,7,FALSE)),"")</f>
        <v/>
      </c>
      <c r="N105" s="273" t="str">
        <f>IF(Unterschriftenliste!J103="","",Unterschriftenliste!J103)</f>
        <v/>
      </c>
    </row>
    <row r="106" spans="1:14" ht="14.1" customHeight="1" x14ac:dyDescent="0.2">
      <c r="A106" s="256">
        <v>59</v>
      </c>
      <c r="B106" s="250" t="str">
        <f>IF(Unterschriftenliste!E104="","",Unterschriftenliste!E104)</f>
        <v/>
      </c>
      <c r="C106" s="250" t="str">
        <f>IF(Unterschriftenliste!F104="","",Unterschriftenliste!F104)</f>
        <v/>
      </c>
      <c r="D106" s="260" t="str">
        <f>IFERROR(IF(B106="","",VLOOKUP(CONCATENATE(B106&amp;" "&amp;C106),Dateneingabe_Teilnehm.!$L$5:$M$254,2,FALSE)),"")</f>
        <v/>
      </c>
      <c r="E106" s="272" t="str">
        <f t="shared" si="3"/>
        <v/>
      </c>
      <c r="F106" s="272" t="str">
        <f t="shared" si="4"/>
        <v/>
      </c>
      <c r="G106" s="272" t="str">
        <f t="shared" si="5"/>
        <v/>
      </c>
      <c r="H106" s="309" t="str">
        <f>IFERROR(IF(B106="","",VLOOKUP(B106,Dateneingabe_Teilnehm.!$D$5:$F$64,2,FALSE)&amp;" "&amp;VLOOKUP(B106,Dateneingabe_Teilnehm.!$D$5:$F$64,3,FALSE)),"")</f>
        <v/>
      </c>
      <c r="I106" s="272" t="str">
        <f>IFERROR(IF(B106="","",VLOOKUP(CONCATENATE(B106&amp;" "&amp;C106),Dateneingabe_Teilnehm.!$L$5:$R$254,3,FALSE)),"")</f>
        <v/>
      </c>
      <c r="J106" s="272" t="str">
        <f>IFERROR(IF(B106="","",VLOOKUP(CONCATENATE(B106&amp;" "&amp;C106),Dateneingabe_Teilnehm.!$L$5:$R$254,4,FALSE)),"")</f>
        <v/>
      </c>
      <c r="K106" s="272" t="str">
        <f>IFERROR(IF(B106="","",VLOOKUP(CONCATENATE(B106&amp;" "&amp;C106),Dateneingabe_Teilnehm.!$L$5:$R$254,5,FALSE)),"")</f>
        <v/>
      </c>
      <c r="L106" s="272" t="str">
        <f>IFERROR(IF(B106="","",VLOOKUP(CONCATENATE(B106&amp;" "&amp;C106),Dateneingabe_Teilnehm.!$L$5:$R$254,6,FALSE)),"")</f>
        <v/>
      </c>
      <c r="M106" s="327" t="str">
        <f>IFERROR(IF(B106="","",VLOOKUP(CONCATENATE(B106&amp;" "&amp;C106),Dateneingabe_Teilnehm.!$L$5:$R$254,7,FALSE)),"")</f>
        <v/>
      </c>
      <c r="N106" s="273" t="str">
        <f>IF(Unterschriftenliste!J104="","",Unterschriftenliste!J104)</f>
        <v/>
      </c>
    </row>
    <row r="107" spans="1:14" ht="14.1" customHeight="1" x14ac:dyDescent="0.2">
      <c r="A107" s="256">
        <v>60</v>
      </c>
      <c r="B107" s="250" t="str">
        <f>IF(Unterschriftenliste!E105="","",Unterschriftenliste!E105)</f>
        <v/>
      </c>
      <c r="C107" s="250" t="str">
        <f>IF(Unterschriftenliste!F105="","",Unterschriftenliste!F105)</f>
        <v/>
      </c>
      <c r="D107" s="260" t="str">
        <f>IFERROR(IF(B107="","",VLOOKUP(CONCATENATE(B107&amp;" "&amp;C107),Dateneingabe_Teilnehm.!$L$5:$M$254,2,FALSE)),"")</f>
        <v/>
      </c>
      <c r="E107" s="272" t="str">
        <f t="shared" si="3"/>
        <v/>
      </c>
      <c r="F107" s="272" t="str">
        <f t="shared" si="4"/>
        <v/>
      </c>
      <c r="G107" s="272" t="str">
        <f t="shared" si="5"/>
        <v/>
      </c>
      <c r="H107" s="309" t="str">
        <f>IFERROR(IF(B107="","",VLOOKUP(B107,Dateneingabe_Teilnehm.!$D$5:$F$64,2,FALSE)&amp;" "&amp;VLOOKUP(B107,Dateneingabe_Teilnehm.!$D$5:$F$64,3,FALSE)),"")</f>
        <v/>
      </c>
      <c r="I107" s="272" t="str">
        <f>IFERROR(IF(B107="","",VLOOKUP(CONCATENATE(B107&amp;" "&amp;C107),Dateneingabe_Teilnehm.!$L$5:$R$254,3,FALSE)),"")</f>
        <v/>
      </c>
      <c r="J107" s="272" t="str">
        <f>IFERROR(IF(B107="","",VLOOKUP(CONCATENATE(B107&amp;" "&amp;C107),Dateneingabe_Teilnehm.!$L$5:$R$254,4,FALSE)),"")</f>
        <v/>
      </c>
      <c r="K107" s="272" t="str">
        <f>IFERROR(IF(B107="","",VLOOKUP(CONCATENATE(B107&amp;" "&amp;C107),Dateneingabe_Teilnehm.!$L$5:$R$254,5,FALSE)),"")</f>
        <v/>
      </c>
      <c r="L107" s="272" t="str">
        <f>IFERROR(IF(B107="","",VLOOKUP(CONCATENATE(B107&amp;" "&amp;C107),Dateneingabe_Teilnehm.!$L$5:$R$254,6,FALSE)),"")</f>
        <v/>
      </c>
      <c r="M107" s="327" t="str">
        <f>IFERROR(IF(B107="","",VLOOKUP(CONCATENATE(B107&amp;" "&amp;C107),Dateneingabe_Teilnehm.!$L$5:$R$254,7,FALSE)),"")</f>
        <v/>
      </c>
      <c r="N107" s="273" t="str">
        <f>IF(Unterschriftenliste!J105="","",Unterschriftenliste!J105)</f>
        <v/>
      </c>
    </row>
    <row r="108" spans="1:14" ht="14.1" hidden="1" customHeight="1" x14ac:dyDescent="0.2">
      <c r="A108" s="256">
        <v>61</v>
      </c>
      <c r="B108" s="250" t="str">
        <f>IF(Unterschriftenliste!E106="","",Unterschriftenliste!E106)</f>
        <v/>
      </c>
      <c r="C108" s="250" t="str">
        <f>IF(Unterschriftenliste!F106="","",Unterschriftenliste!F106)</f>
        <v/>
      </c>
      <c r="D108" s="260" t="str">
        <f>IFERROR(IF(B108="","",VLOOKUP(CONCATENATE(B108&amp;" "&amp;C108),Dateneingabe_Teilnehm.!$L$5:$M$254,2,FALSE)),"")</f>
        <v/>
      </c>
      <c r="E108" s="272" t="str">
        <f t="shared" si="3"/>
        <v/>
      </c>
      <c r="F108" s="272" t="str">
        <f t="shared" si="4"/>
        <v/>
      </c>
      <c r="G108" s="272" t="str">
        <f t="shared" si="5"/>
        <v/>
      </c>
      <c r="H108" s="250"/>
      <c r="I108" s="272" t="str">
        <f>IFERROR(IF(B108="","",VLOOKUP(CONCATENATE(B108&amp;" "&amp;C108),Dateneingabe_Teilnehm.!$L$5:$R$254,3,FALSE)),"")</f>
        <v/>
      </c>
      <c r="J108" s="272" t="str">
        <f>IFERROR(IF(B108="","",VLOOKUP(CONCATENATE(B108&amp;" "&amp;C108),Dateneingabe_Teilnehm.!$L$5:$R$254,4,FALSE)),"")</f>
        <v/>
      </c>
      <c r="K108" s="272" t="str">
        <f>IFERROR(IF(B108="","",VLOOKUP(CONCATENATE(B108&amp;" "&amp;C108),Dateneingabe_Teilnehm.!$L$5:$R$254,5,FALSE)),"")</f>
        <v/>
      </c>
      <c r="L108" s="272" t="str">
        <f>IFERROR(IF(B108="","",VLOOKUP(CONCATENATE(B108&amp;" "&amp;C108),Dateneingabe_Teilnehm.!$L$5:$R$254,6,FALSE)),"")</f>
        <v/>
      </c>
      <c r="M108" s="273" t="str">
        <f>IFERROR(IF(B108="","",VLOOKUP(CONCATENATE(B108&amp;" "&amp;C108),Dateneingabe_Teilnehm.!$L$5:$R$254,7,FALSE)),"")</f>
        <v/>
      </c>
    </row>
    <row r="109" spans="1:14" ht="14.1" hidden="1" customHeight="1" x14ac:dyDescent="0.2">
      <c r="A109" s="256">
        <v>62</v>
      </c>
      <c r="B109" s="250" t="str">
        <f>IF(Unterschriftenliste!E107="","",Unterschriftenliste!E107)</f>
        <v/>
      </c>
      <c r="C109" s="250" t="str">
        <f>IF(Unterschriftenliste!F107="","",Unterschriftenliste!F107)</f>
        <v/>
      </c>
      <c r="D109" s="260" t="str">
        <f>IFERROR(IF(B109="","",VLOOKUP(CONCATENATE(B109&amp;" "&amp;C109),Dateneingabe_Teilnehm.!$L$5:$M$254,2,FALSE)),"")</f>
        <v/>
      </c>
      <c r="E109" s="272" t="str">
        <f t="shared" si="3"/>
        <v/>
      </c>
      <c r="F109" s="272" t="str">
        <f t="shared" si="4"/>
        <v/>
      </c>
      <c r="G109" s="272" t="str">
        <f t="shared" si="5"/>
        <v/>
      </c>
      <c r="H109" s="250"/>
      <c r="I109" s="272" t="str">
        <f>IFERROR(IF(B109="","",VLOOKUP(CONCATENATE(B109&amp;" "&amp;C109),Dateneingabe_Teilnehm.!$L$5:$R$254,3,FALSE)),"")</f>
        <v/>
      </c>
      <c r="J109" s="272" t="str">
        <f>IFERROR(IF(B109="","",VLOOKUP(CONCATENATE(B109&amp;" "&amp;C109),Dateneingabe_Teilnehm.!$L$5:$R$254,4,FALSE)),"")</f>
        <v/>
      </c>
      <c r="K109" s="272" t="str">
        <f>IFERROR(IF(B109="","",VLOOKUP(CONCATENATE(B109&amp;" "&amp;C109),Dateneingabe_Teilnehm.!$L$5:$R$254,5,FALSE)),"")</f>
        <v/>
      </c>
      <c r="L109" s="272" t="str">
        <f>IFERROR(IF(B109="","",VLOOKUP(CONCATENATE(B109&amp;" "&amp;C109),Dateneingabe_Teilnehm.!$L$5:$R$254,6,FALSE)),"")</f>
        <v/>
      </c>
      <c r="M109" s="273" t="str">
        <f>IFERROR(IF(B109="","",VLOOKUP(CONCATENATE(B109&amp;" "&amp;C109),Dateneingabe_Teilnehm.!$L$5:$R$254,7,FALSE)),"")</f>
        <v/>
      </c>
    </row>
    <row r="110" spans="1:14" ht="14.1" hidden="1" customHeight="1" x14ac:dyDescent="0.2">
      <c r="A110" s="256">
        <v>63</v>
      </c>
      <c r="B110" s="250" t="str">
        <f>IF(Unterschriftenliste!E108="","",Unterschriftenliste!E108)</f>
        <v/>
      </c>
      <c r="C110" s="250" t="str">
        <f>IF(Unterschriftenliste!F108="","",Unterschriftenliste!F108)</f>
        <v/>
      </c>
      <c r="D110" s="260" t="str">
        <f>IFERROR(IF(B110="","",VLOOKUP(CONCATENATE(B110&amp;" "&amp;C110),Dateneingabe_Teilnehm.!$L$5:$M$254,2,FALSE)),"")</f>
        <v/>
      </c>
      <c r="E110" s="272" t="str">
        <f t="shared" si="3"/>
        <v/>
      </c>
      <c r="F110" s="272" t="str">
        <f t="shared" si="4"/>
        <v/>
      </c>
      <c r="G110" s="272" t="str">
        <f t="shared" si="5"/>
        <v/>
      </c>
      <c r="H110" s="250"/>
      <c r="I110" s="272" t="str">
        <f>IFERROR(IF(B110="","",VLOOKUP(CONCATENATE(B110&amp;" "&amp;C110),Dateneingabe_Teilnehm.!$L$5:$R$254,3,FALSE)),"")</f>
        <v/>
      </c>
      <c r="J110" s="272" t="str">
        <f>IFERROR(IF(B110="","",VLOOKUP(CONCATENATE(B110&amp;" "&amp;C110),Dateneingabe_Teilnehm.!$L$5:$R$254,4,FALSE)),"")</f>
        <v/>
      </c>
      <c r="K110" s="272" t="str">
        <f>IFERROR(IF(B110="","",VLOOKUP(CONCATENATE(B110&amp;" "&amp;C110),Dateneingabe_Teilnehm.!$L$5:$R$254,5,FALSE)),"")</f>
        <v/>
      </c>
      <c r="L110" s="272" t="str">
        <f>IFERROR(IF(B110="","",VLOOKUP(CONCATENATE(B110&amp;" "&amp;C110),Dateneingabe_Teilnehm.!$L$5:$R$254,6,FALSE)),"")</f>
        <v/>
      </c>
      <c r="M110" s="273" t="str">
        <f>IFERROR(IF(B110="","",VLOOKUP(CONCATENATE(B110&amp;" "&amp;C110),Dateneingabe_Teilnehm.!$L$5:$R$254,7,FALSE)),"")</f>
        <v/>
      </c>
    </row>
    <row r="111" spans="1:14" ht="14.1" hidden="1" customHeight="1" x14ac:dyDescent="0.2">
      <c r="A111" s="256">
        <v>64</v>
      </c>
      <c r="B111" s="250" t="str">
        <f>IF(Unterschriftenliste!E109="","",Unterschriftenliste!E109)</f>
        <v/>
      </c>
      <c r="C111" s="250" t="str">
        <f>IF(Unterschriftenliste!F109="","",Unterschriftenliste!F109)</f>
        <v/>
      </c>
      <c r="D111" s="260" t="str">
        <f>IFERROR(IF(B111="","",VLOOKUP(CONCATENATE(B111&amp;" "&amp;C111),Dateneingabe_Teilnehm.!$L$5:$M$254,2,FALSE)),"")</f>
        <v/>
      </c>
      <c r="E111" s="272" t="str">
        <f t="shared" si="3"/>
        <v/>
      </c>
      <c r="F111" s="272" t="str">
        <f t="shared" si="4"/>
        <v/>
      </c>
      <c r="G111" s="272" t="str">
        <f t="shared" si="5"/>
        <v/>
      </c>
      <c r="H111" s="250"/>
      <c r="I111" s="272" t="str">
        <f>IFERROR(IF(B111="","",VLOOKUP(CONCATENATE(B111&amp;" "&amp;C111),Dateneingabe_Teilnehm.!$L$5:$R$254,3,FALSE)),"")</f>
        <v/>
      </c>
      <c r="J111" s="272" t="str">
        <f>IFERROR(IF(B111="","",VLOOKUP(CONCATENATE(B111&amp;" "&amp;C111),Dateneingabe_Teilnehm.!$L$5:$R$254,4,FALSE)),"")</f>
        <v/>
      </c>
      <c r="K111" s="272" t="str">
        <f>IFERROR(IF(B111="","",VLOOKUP(CONCATENATE(B111&amp;" "&amp;C111),Dateneingabe_Teilnehm.!$L$5:$R$254,5,FALSE)),"")</f>
        <v/>
      </c>
      <c r="L111" s="272" t="str">
        <f>IFERROR(IF(B111="","",VLOOKUP(CONCATENATE(B111&amp;" "&amp;C111),Dateneingabe_Teilnehm.!$L$5:$R$254,6,FALSE)),"")</f>
        <v/>
      </c>
      <c r="M111" s="273" t="str">
        <f>IFERROR(IF(B111="","",VLOOKUP(CONCATENATE(B111&amp;" "&amp;C111),Dateneingabe_Teilnehm.!$L$5:$R$254,7,FALSE)),"")</f>
        <v/>
      </c>
    </row>
    <row r="112" spans="1:14" ht="14.1" hidden="1" customHeight="1" x14ac:dyDescent="0.2">
      <c r="A112" s="256">
        <v>65</v>
      </c>
      <c r="B112" s="250" t="str">
        <f>IF(Unterschriftenliste!E110="","",Unterschriftenliste!E110)</f>
        <v/>
      </c>
      <c r="C112" s="250" t="str">
        <f>IF(Unterschriftenliste!F110="","",Unterschriftenliste!F110)</f>
        <v/>
      </c>
      <c r="D112" s="260" t="str">
        <f>IFERROR(IF(B112="","",VLOOKUP(CONCATENATE(B112&amp;" "&amp;C112),Dateneingabe_Teilnehm.!$L$5:$M$254,2,FALSE)),"")</f>
        <v/>
      </c>
      <c r="E112" s="272" t="str">
        <f t="shared" si="3"/>
        <v/>
      </c>
      <c r="F112" s="272" t="str">
        <f t="shared" si="4"/>
        <v/>
      </c>
      <c r="G112" s="272" t="str">
        <f t="shared" si="5"/>
        <v/>
      </c>
      <c r="H112" s="250"/>
      <c r="I112" s="272" t="str">
        <f>IFERROR(IF(B112="","",VLOOKUP(CONCATENATE(B112&amp;" "&amp;C112),Dateneingabe_Teilnehm.!$L$5:$R$254,3,FALSE)),"")</f>
        <v/>
      </c>
      <c r="J112" s="272" t="str">
        <f>IFERROR(IF(B112="","",VLOOKUP(CONCATENATE(B112&amp;" "&amp;C112),Dateneingabe_Teilnehm.!$L$5:$R$254,4,FALSE)),"")</f>
        <v/>
      </c>
      <c r="K112" s="272" t="str">
        <f>IFERROR(IF(B112="","",VLOOKUP(CONCATENATE(B112&amp;" "&amp;C112),Dateneingabe_Teilnehm.!$L$5:$R$254,5,FALSE)),"")</f>
        <v/>
      </c>
      <c r="L112" s="272" t="str">
        <f>IFERROR(IF(B112="","",VLOOKUP(CONCATENATE(B112&amp;" "&amp;C112),Dateneingabe_Teilnehm.!$L$5:$R$254,6,FALSE)),"")</f>
        <v/>
      </c>
      <c r="M112" s="273" t="str">
        <f>IFERROR(IF(B112="","",VLOOKUP(CONCATENATE(B112&amp;" "&amp;C112),Dateneingabe_Teilnehm.!$L$5:$R$254,7,FALSE)),"")</f>
        <v/>
      </c>
    </row>
    <row r="113" spans="1:13" ht="14.1" hidden="1" customHeight="1" x14ac:dyDescent="0.2">
      <c r="A113" s="256">
        <v>66</v>
      </c>
      <c r="B113" s="250" t="str">
        <f>IF(Unterschriftenliste!E111="","",Unterschriftenliste!E111)</f>
        <v/>
      </c>
      <c r="C113" s="250" t="str">
        <f>IF(Unterschriftenliste!F111="","",Unterschriftenliste!F111)</f>
        <v/>
      </c>
      <c r="D113" s="260" t="str">
        <f>IFERROR(IF(B113="","",VLOOKUP(CONCATENATE(B113&amp;" "&amp;C113),Dateneingabe_Teilnehm.!$L$5:$M$254,2,FALSE)),"")</f>
        <v/>
      </c>
      <c r="E113" s="272" t="str">
        <f t="shared" si="3"/>
        <v/>
      </c>
      <c r="F113" s="272" t="str">
        <f t="shared" si="4"/>
        <v/>
      </c>
      <c r="G113" s="272" t="str">
        <f t="shared" si="5"/>
        <v/>
      </c>
      <c r="H113" s="250"/>
      <c r="I113" s="272" t="str">
        <f>IFERROR(IF(B113="","",VLOOKUP(CONCATENATE(B113&amp;" "&amp;C113),Dateneingabe_Teilnehm.!$L$5:$R$254,3,FALSE)),"")</f>
        <v/>
      </c>
      <c r="J113" s="272" t="str">
        <f>IFERROR(IF(B113="","",VLOOKUP(CONCATENATE(B113&amp;" "&amp;C113),Dateneingabe_Teilnehm.!$L$5:$R$254,4,FALSE)),"")</f>
        <v/>
      </c>
      <c r="K113" s="272" t="str">
        <f>IFERROR(IF(B113="","",VLOOKUP(CONCATENATE(B113&amp;" "&amp;C113),Dateneingabe_Teilnehm.!$L$5:$R$254,5,FALSE)),"")</f>
        <v/>
      </c>
      <c r="L113" s="272" t="str">
        <f>IFERROR(IF(B113="","",VLOOKUP(CONCATENATE(B113&amp;" "&amp;C113),Dateneingabe_Teilnehm.!$L$5:$R$254,6,FALSE)),"")</f>
        <v/>
      </c>
      <c r="M113" s="273" t="str">
        <f>IFERROR(IF(B113="","",VLOOKUP(CONCATENATE(B113&amp;" "&amp;C113),Dateneingabe_Teilnehm.!$L$5:$R$254,7,FALSE)),"")</f>
        <v/>
      </c>
    </row>
    <row r="114" spans="1:13" ht="14.1" hidden="1" customHeight="1" x14ac:dyDescent="0.2">
      <c r="A114" s="256">
        <v>67</v>
      </c>
      <c r="B114" s="250" t="str">
        <f>IF(Unterschriftenliste!E112="","",Unterschriftenliste!E112)</f>
        <v/>
      </c>
      <c r="C114" s="250" t="str">
        <f>IF(Unterschriftenliste!F112="","",Unterschriftenliste!F112)</f>
        <v/>
      </c>
      <c r="D114" s="260" t="str">
        <f>IFERROR(IF(B114="","",VLOOKUP(CONCATENATE(B114&amp;" "&amp;C114),Dateneingabe_Teilnehm.!$L$5:$M$254,2,FALSE)),"")</f>
        <v/>
      </c>
      <c r="E114" s="272" t="str">
        <f t="shared" ref="E114:E177" si="6">IF(D114=1,"x","")</f>
        <v/>
      </c>
      <c r="F114" s="272" t="str">
        <f t="shared" ref="F114:F177" si="7">IF(D114=2,"x","")</f>
        <v/>
      </c>
      <c r="G114" s="272" t="str">
        <f t="shared" ref="G114:G177" si="8">IF(D114=3,"x","")</f>
        <v/>
      </c>
      <c r="H114" s="250"/>
      <c r="I114" s="272" t="str">
        <f>IFERROR(IF(B114="","",VLOOKUP(CONCATENATE(B114&amp;" "&amp;C114),Dateneingabe_Teilnehm.!$L$5:$R$254,3,FALSE)),"")</f>
        <v/>
      </c>
      <c r="J114" s="272" t="str">
        <f>IFERROR(IF(B114="","",VLOOKUP(CONCATENATE(B114&amp;" "&amp;C114),Dateneingabe_Teilnehm.!$L$5:$R$254,4,FALSE)),"")</f>
        <v/>
      </c>
      <c r="K114" s="272" t="str">
        <f>IFERROR(IF(B114="","",VLOOKUP(CONCATENATE(B114&amp;" "&amp;C114),Dateneingabe_Teilnehm.!$L$5:$R$254,5,FALSE)),"")</f>
        <v/>
      </c>
      <c r="L114" s="272" t="str">
        <f>IFERROR(IF(B114="","",VLOOKUP(CONCATENATE(B114&amp;" "&amp;C114),Dateneingabe_Teilnehm.!$L$5:$R$254,6,FALSE)),"")</f>
        <v/>
      </c>
      <c r="M114" s="273" t="str">
        <f>IFERROR(IF(B114="","",VLOOKUP(CONCATENATE(B114&amp;" "&amp;C114),Dateneingabe_Teilnehm.!$L$5:$R$254,7,FALSE)),"")</f>
        <v/>
      </c>
    </row>
    <row r="115" spans="1:13" ht="14.1" hidden="1" customHeight="1" x14ac:dyDescent="0.2">
      <c r="A115" s="256">
        <v>68</v>
      </c>
      <c r="B115" s="250" t="str">
        <f>IF(Unterschriftenliste!E113="","",Unterschriftenliste!E113)</f>
        <v/>
      </c>
      <c r="C115" s="250" t="str">
        <f>IF(Unterschriftenliste!F113="","",Unterschriftenliste!F113)</f>
        <v/>
      </c>
      <c r="D115" s="260" t="str">
        <f>IFERROR(IF(B115="","",VLOOKUP(CONCATENATE(B115&amp;" "&amp;C115),Dateneingabe_Teilnehm.!$L$5:$M$254,2,FALSE)),"")</f>
        <v/>
      </c>
      <c r="E115" s="272" t="str">
        <f t="shared" si="6"/>
        <v/>
      </c>
      <c r="F115" s="272" t="str">
        <f t="shared" si="7"/>
        <v/>
      </c>
      <c r="G115" s="272" t="str">
        <f t="shared" si="8"/>
        <v/>
      </c>
      <c r="H115" s="250"/>
      <c r="I115" s="272" t="str">
        <f>IFERROR(IF(B115="","",VLOOKUP(CONCATENATE(B115&amp;" "&amp;C115),Dateneingabe_Teilnehm.!$L$5:$R$254,3,FALSE)),"")</f>
        <v/>
      </c>
      <c r="J115" s="272" t="str">
        <f>IFERROR(IF(B115="","",VLOOKUP(CONCATENATE(B115&amp;" "&amp;C115),Dateneingabe_Teilnehm.!$L$5:$R$254,4,FALSE)),"")</f>
        <v/>
      </c>
      <c r="K115" s="272" t="str">
        <f>IFERROR(IF(B115="","",VLOOKUP(CONCATENATE(B115&amp;" "&amp;C115),Dateneingabe_Teilnehm.!$L$5:$R$254,5,FALSE)),"")</f>
        <v/>
      </c>
      <c r="L115" s="272" t="str">
        <f>IFERROR(IF(B115="","",VLOOKUP(CONCATENATE(B115&amp;" "&amp;C115),Dateneingabe_Teilnehm.!$L$5:$R$254,6,FALSE)),"")</f>
        <v/>
      </c>
      <c r="M115" s="273" t="str">
        <f>IFERROR(IF(B115="","",VLOOKUP(CONCATENATE(B115&amp;" "&amp;C115),Dateneingabe_Teilnehm.!$L$5:$R$254,7,FALSE)),"")</f>
        <v/>
      </c>
    </row>
    <row r="116" spans="1:13" ht="14.1" hidden="1" customHeight="1" x14ac:dyDescent="0.2">
      <c r="A116" s="256">
        <v>69</v>
      </c>
      <c r="B116" s="250" t="str">
        <f>IF(Unterschriftenliste!E114="","",Unterschriftenliste!E114)</f>
        <v/>
      </c>
      <c r="C116" s="250" t="str">
        <f>IF(Unterschriftenliste!F114="","",Unterschriftenliste!F114)</f>
        <v/>
      </c>
      <c r="D116" s="260" t="str">
        <f>IFERROR(IF(B116="","",VLOOKUP(CONCATENATE(B116&amp;" "&amp;C116),Dateneingabe_Teilnehm.!$L$5:$M$254,2,FALSE)),"")</f>
        <v/>
      </c>
      <c r="E116" s="272" t="str">
        <f t="shared" si="6"/>
        <v/>
      </c>
      <c r="F116" s="272" t="str">
        <f t="shared" si="7"/>
        <v/>
      </c>
      <c r="G116" s="272" t="str">
        <f t="shared" si="8"/>
        <v/>
      </c>
      <c r="H116" s="250"/>
      <c r="I116" s="272" t="str">
        <f>IFERROR(IF(B116="","",VLOOKUP(CONCATENATE(B116&amp;" "&amp;C116),Dateneingabe_Teilnehm.!$L$5:$R$254,3,FALSE)),"")</f>
        <v/>
      </c>
      <c r="J116" s="272" t="str">
        <f>IFERROR(IF(B116="","",VLOOKUP(CONCATENATE(B116&amp;" "&amp;C116),Dateneingabe_Teilnehm.!$L$5:$R$254,4,FALSE)),"")</f>
        <v/>
      </c>
      <c r="K116" s="272" t="str">
        <f>IFERROR(IF(B116="","",VLOOKUP(CONCATENATE(B116&amp;" "&amp;C116),Dateneingabe_Teilnehm.!$L$5:$R$254,5,FALSE)),"")</f>
        <v/>
      </c>
      <c r="L116" s="272" t="str">
        <f>IFERROR(IF(B116="","",VLOOKUP(CONCATENATE(B116&amp;" "&amp;C116),Dateneingabe_Teilnehm.!$L$5:$R$254,6,FALSE)),"")</f>
        <v/>
      </c>
      <c r="M116" s="273" t="str">
        <f>IFERROR(IF(B116="","",VLOOKUP(CONCATENATE(B116&amp;" "&amp;C116),Dateneingabe_Teilnehm.!$L$5:$R$254,7,FALSE)),"")</f>
        <v/>
      </c>
    </row>
    <row r="117" spans="1:13" ht="14.1" hidden="1" customHeight="1" x14ac:dyDescent="0.2">
      <c r="A117" s="256">
        <v>70</v>
      </c>
      <c r="B117" s="250" t="str">
        <f>IF(Unterschriftenliste!E115="","",Unterschriftenliste!E115)</f>
        <v/>
      </c>
      <c r="C117" s="250" t="str">
        <f>IF(Unterschriftenliste!F115="","",Unterschriftenliste!F115)</f>
        <v/>
      </c>
      <c r="D117" s="260" t="str">
        <f>IFERROR(IF(B117="","",VLOOKUP(CONCATENATE(B117&amp;" "&amp;C117),Dateneingabe_Teilnehm.!$L$5:$M$254,2,FALSE)),"")</f>
        <v/>
      </c>
      <c r="E117" s="272" t="str">
        <f t="shared" si="6"/>
        <v/>
      </c>
      <c r="F117" s="272" t="str">
        <f t="shared" si="7"/>
        <v/>
      </c>
      <c r="G117" s="272" t="str">
        <f t="shared" si="8"/>
        <v/>
      </c>
      <c r="H117" s="250"/>
      <c r="I117" s="272" t="str">
        <f>IFERROR(IF(B117="","",VLOOKUP(CONCATENATE(B117&amp;" "&amp;C117),Dateneingabe_Teilnehm.!$L$5:$R$254,3,FALSE)),"")</f>
        <v/>
      </c>
      <c r="J117" s="272" t="str">
        <f>IFERROR(IF(B117="","",VLOOKUP(CONCATENATE(B117&amp;" "&amp;C117),Dateneingabe_Teilnehm.!$L$5:$R$254,4,FALSE)),"")</f>
        <v/>
      </c>
      <c r="K117" s="272" t="str">
        <f>IFERROR(IF(B117="","",VLOOKUP(CONCATENATE(B117&amp;" "&amp;C117),Dateneingabe_Teilnehm.!$L$5:$R$254,5,FALSE)),"")</f>
        <v/>
      </c>
      <c r="L117" s="272" t="str">
        <f>IFERROR(IF(B117="","",VLOOKUP(CONCATENATE(B117&amp;" "&amp;C117),Dateneingabe_Teilnehm.!$L$5:$R$254,6,FALSE)),"")</f>
        <v/>
      </c>
      <c r="M117" s="273" t="str">
        <f>IFERROR(IF(B117="","",VLOOKUP(CONCATENATE(B117&amp;" "&amp;C117),Dateneingabe_Teilnehm.!$L$5:$R$254,7,FALSE)),"")</f>
        <v/>
      </c>
    </row>
    <row r="118" spans="1:13" ht="14.1" hidden="1" customHeight="1" x14ac:dyDescent="0.2">
      <c r="A118" s="256">
        <v>71</v>
      </c>
      <c r="B118" s="250" t="str">
        <f>IF(Unterschriftenliste!E116="","",Unterschriftenliste!E116)</f>
        <v/>
      </c>
      <c r="C118" s="250" t="str">
        <f>IF(Unterschriftenliste!F116="","",Unterschriftenliste!F116)</f>
        <v/>
      </c>
      <c r="D118" s="260" t="str">
        <f>IFERROR(IF(B118="","",VLOOKUP(CONCATENATE(B118&amp;" "&amp;C118),Dateneingabe_Teilnehm.!$L$5:$M$254,2,FALSE)),"")</f>
        <v/>
      </c>
      <c r="E118" s="272" t="str">
        <f t="shared" si="6"/>
        <v/>
      </c>
      <c r="F118" s="272" t="str">
        <f t="shared" si="7"/>
        <v/>
      </c>
      <c r="G118" s="272" t="str">
        <f t="shared" si="8"/>
        <v/>
      </c>
      <c r="H118" s="250"/>
      <c r="I118" s="272" t="str">
        <f>IFERROR(IF(B118="","",VLOOKUP(CONCATENATE(B118&amp;" "&amp;C118),Dateneingabe_Teilnehm.!$L$5:$R$254,3,FALSE)),"")</f>
        <v/>
      </c>
      <c r="J118" s="272" t="str">
        <f>IFERROR(IF(B118="","",VLOOKUP(CONCATENATE(B118&amp;" "&amp;C118),Dateneingabe_Teilnehm.!$L$5:$R$254,4,FALSE)),"")</f>
        <v/>
      </c>
      <c r="K118" s="272" t="str">
        <f>IFERROR(IF(B118="","",VLOOKUP(CONCATENATE(B118&amp;" "&amp;C118),Dateneingabe_Teilnehm.!$L$5:$R$254,5,FALSE)),"")</f>
        <v/>
      </c>
      <c r="L118" s="272" t="str">
        <f>IFERROR(IF(B118="","",VLOOKUP(CONCATENATE(B118&amp;" "&amp;C118),Dateneingabe_Teilnehm.!$L$5:$R$254,6,FALSE)),"")</f>
        <v/>
      </c>
      <c r="M118" s="273" t="str">
        <f>IFERROR(IF(B118="","",VLOOKUP(CONCATENATE(B118&amp;" "&amp;C118),Dateneingabe_Teilnehm.!$L$5:$R$254,7,FALSE)),"")</f>
        <v/>
      </c>
    </row>
    <row r="119" spans="1:13" ht="14.1" hidden="1" customHeight="1" x14ac:dyDescent="0.2">
      <c r="A119" s="256">
        <v>72</v>
      </c>
      <c r="B119" s="250" t="str">
        <f>IF(Unterschriftenliste!E117="","",Unterschriftenliste!E117)</f>
        <v/>
      </c>
      <c r="C119" s="250" t="str">
        <f>IF(Unterschriftenliste!F117="","",Unterschriftenliste!F117)</f>
        <v/>
      </c>
      <c r="D119" s="260" t="str">
        <f>IFERROR(IF(B119="","",VLOOKUP(CONCATENATE(B119&amp;" "&amp;C119),Dateneingabe_Teilnehm.!$L$5:$M$254,2,FALSE)),"")</f>
        <v/>
      </c>
      <c r="E119" s="272" t="str">
        <f t="shared" si="6"/>
        <v/>
      </c>
      <c r="F119" s="272" t="str">
        <f t="shared" si="7"/>
        <v/>
      </c>
      <c r="G119" s="272" t="str">
        <f t="shared" si="8"/>
        <v/>
      </c>
      <c r="H119" s="250"/>
      <c r="I119" s="272" t="str">
        <f>IFERROR(IF(B119="","",VLOOKUP(CONCATENATE(B119&amp;" "&amp;C119),Dateneingabe_Teilnehm.!$L$5:$R$254,3,FALSE)),"")</f>
        <v/>
      </c>
      <c r="J119" s="272" t="str">
        <f>IFERROR(IF(B119="","",VLOOKUP(CONCATENATE(B119&amp;" "&amp;C119),Dateneingabe_Teilnehm.!$L$5:$R$254,4,FALSE)),"")</f>
        <v/>
      </c>
      <c r="K119" s="272" t="str">
        <f>IFERROR(IF(B119="","",VLOOKUP(CONCATENATE(B119&amp;" "&amp;C119),Dateneingabe_Teilnehm.!$L$5:$R$254,5,FALSE)),"")</f>
        <v/>
      </c>
      <c r="L119" s="272" t="str">
        <f>IFERROR(IF(B119="","",VLOOKUP(CONCATENATE(B119&amp;" "&amp;C119),Dateneingabe_Teilnehm.!$L$5:$R$254,6,FALSE)),"")</f>
        <v/>
      </c>
      <c r="M119" s="273" t="str">
        <f>IFERROR(IF(B119="","",VLOOKUP(CONCATENATE(B119&amp;" "&amp;C119),Dateneingabe_Teilnehm.!$L$5:$R$254,7,FALSE)),"")</f>
        <v/>
      </c>
    </row>
    <row r="120" spans="1:13" ht="14.1" hidden="1" customHeight="1" x14ac:dyDescent="0.2">
      <c r="A120" s="256">
        <v>73</v>
      </c>
      <c r="B120" s="250" t="str">
        <f>IF(Unterschriftenliste!E118="","",Unterschriftenliste!E118)</f>
        <v/>
      </c>
      <c r="C120" s="250" t="str">
        <f>IF(Unterschriftenliste!F118="","",Unterschriftenliste!F118)</f>
        <v/>
      </c>
      <c r="D120" s="260" t="str">
        <f>IFERROR(IF(B120="","",VLOOKUP(CONCATENATE(B120&amp;" "&amp;C120),Dateneingabe_Teilnehm.!$L$5:$M$254,2,FALSE)),"")</f>
        <v/>
      </c>
      <c r="E120" s="272" t="str">
        <f t="shared" si="6"/>
        <v/>
      </c>
      <c r="F120" s="272" t="str">
        <f t="shared" si="7"/>
        <v/>
      </c>
      <c r="G120" s="272" t="str">
        <f t="shared" si="8"/>
        <v/>
      </c>
      <c r="H120" s="250"/>
      <c r="I120" s="272" t="str">
        <f>IFERROR(IF(B120="","",VLOOKUP(CONCATENATE(B120&amp;" "&amp;C120),Dateneingabe_Teilnehm.!$L$5:$R$254,3,FALSE)),"")</f>
        <v/>
      </c>
      <c r="J120" s="272" t="str">
        <f>IFERROR(IF(B120="","",VLOOKUP(CONCATENATE(B120&amp;" "&amp;C120),Dateneingabe_Teilnehm.!$L$5:$R$254,4,FALSE)),"")</f>
        <v/>
      </c>
      <c r="K120" s="272" t="str">
        <f>IFERROR(IF(B120="","",VLOOKUP(CONCATENATE(B120&amp;" "&amp;C120),Dateneingabe_Teilnehm.!$L$5:$R$254,5,FALSE)),"")</f>
        <v/>
      </c>
      <c r="L120" s="272" t="str">
        <f>IFERROR(IF(B120="","",VLOOKUP(CONCATENATE(B120&amp;" "&amp;C120),Dateneingabe_Teilnehm.!$L$5:$R$254,6,FALSE)),"")</f>
        <v/>
      </c>
      <c r="M120" s="273" t="str">
        <f>IFERROR(IF(B120="","",VLOOKUP(CONCATENATE(B120&amp;" "&amp;C120),Dateneingabe_Teilnehm.!$L$5:$R$254,7,FALSE)),"")</f>
        <v/>
      </c>
    </row>
    <row r="121" spans="1:13" ht="14.1" hidden="1" customHeight="1" x14ac:dyDescent="0.2">
      <c r="A121" s="256">
        <v>74</v>
      </c>
      <c r="B121" s="250" t="str">
        <f>IF(Unterschriftenliste!E119="","",Unterschriftenliste!E119)</f>
        <v/>
      </c>
      <c r="C121" s="250" t="str">
        <f>IF(Unterschriftenliste!F119="","",Unterschriftenliste!F119)</f>
        <v/>
      </c>
      <c r="D121" s="260" t="str">
        <f>IFERROR(IF(B121="","",VLOOKUP(CONCATENATE(B121&amp;" "&amp;C121),Dateneingabe_Teilnehm.!$L$5:$M$254,2,FALSE)),"")</f>
        <v/>
      </c>
      <c r="E121" s="272" t="str">
        <f t="shared" si="6"/>
        <v/>
      </c>
      <c r="F121" s="272" t="str">
        <f t="shared" si="7"/>
        <v/>
      </c>
      <c r="G121" s="272" t="str">
        <f t="shared" si="8"/>
        <v/>
      </c>
      <c r="H121" s="250"/>
      <c r="I121" s="272" t="str">
        <f>IFERROR(IF(B121="","",VLOOKUP(CONCATENATE(B121&amp;" "&amp;C121),Dateneingabe_Teilnehm.!$L$5:$R$254,3,FALSE)),"")</f>
        <v/>
      </c>
      <c r="J121" s="272" t="str">
        <f>IFERROR(IF(B121="","",VLOOKUP(CONCATENATE(B121&amp;" "&amp;C121),Dateneingabe_Teilnehm.!$L$5:$R$254,4,FALSE)),"")</f>
        <v/>
      </c>
      <c r="K121" s="272" t="str">
        <f>IFERROR(IF(B121="","",VLOOKUP(CONCATENATE(B121&amp;" "&amp;C121),Dateneingabe_Teilnehm.!$L$5:$R$254,5,FALSE)),"")</f>
        <v/>
      </c>
      <c r="L121" s="272" t="str">
        <f>IFERROR(IF(B121="","",VLOOKUP(CONCATENATE(B121&amp;" "&amp;C121),Dateneingabe_Teilnehm.!$L$5:$R$254,6,FALSE)),"")</f>
        <v/>
      </c>
      <c r="M121" s="273" t="str">
        <f>IFERROR(IF(B121="","",VLOOKUP(CONCATENATE(B121&amp;" "&amp;C121),Dateneingabe_Teilnehm.!$L$5:$R$254,7,FALSE)),"")</f>
        <v/>
      </c>
    </row>
    <row r="122" spans="1:13" ht="14.1" hidden="1" customHeight="1" x14ac:dyDescent="0.2">
      <c r="A122" s="256">
        <v>75</v>
      </c>
      <c r="B122" s="250" t="str">
        <f>IF(Unterschriftenliste!E120="","",Unterschriftenliste!E120)</f>
        <v/>
      </c>
      <c r="C122" s="250" t="str">
        <f>IF(Unterschriftenliste!F120="","",Unterschriftenliste!F120)</f>
        <v/>
      </c>
      <c r="D122" s="260" t="str">
        <f>IFERROR(IF(B122="","",VLOOKUP(CONCATENATE(B122&amp;" "&amp;C122),Dateneingabe_Teilnehm.!$L$5:$M$254,2,FALSE)),"")</f>
        <v/>
      </c>
      <c r="E122" s="272" t="str">
        <f t="shared" si="6"/>
        <v/>
      </c>
      <c r="F122" s="272" t="str">
        <f t="shared" si="7"/>
        <v/>
      </c>
      <c r="G122" s="272" t="str">
        <f t="shared" si="8"/>
        <v/>
      </c>
      <c r="H122" s="250"/>
      <c r="I122" s="272" t="str">
        <f>IFERROR(IF(B122="","",VLOOKUP(CONCATENATE(B122&amp;" "&amp;C122),Dateneingabe_Teilnehm.!$L$5:$R$254,3,FALSE)),"")</f>
        <v/>
      </c>
      <c r="J122" s="272" t="str">
        <f>IFERROR(IF(B122="","",VLOOKUP(CONCATENATE(B122&amp;" "&amp;C122),Dateneingabe_Teilnehm.!$L$5:$R$254,4,FALSE)),"")</f>
        <v/>
      </c>
      <c r="K122" s="272" t="str">
        <f>IFERROR(IF(B122="","",VLOOKUP(CONCATENATE(B122&amp;" "&amp;C122),Dateneingabe_Teilnehm.!$L$5:$R$254,5,FALSE)),"")</f>
        <v/>
      </c>
      <c r="L122" s="272" t="str">
        <f>IFERROR(IF(B122="","",VLOOKUP(CONCATENATE(B122&amp;" "&amp;C122),Dateneingabe_Teilnehm.!$L$5:$R$254,6,FALSE)),"")</f>
        <v/>
      </c>
      <c r="M122" s="273" t="str">
        <f>IFERROR(IF(B122="","",VLOOKUP(CONCATENATE(B122&amp;" "&amp;C122),Dateneingabe_Teilnehm.!$L$5:$R$254,7,FALSE)),"")</f>
        <v/>
      </c>
    </row>
    <row r="123" spans="1:13" ht="14.1" hidden="1" customHeight="1" x14ac:dyDescent="0.2">
      <c r="A123" s="256">
        <v>76</v>
      </c>
      <c r="B123" s="250" t="str">
        <f>IF(Unterschriftenliste!E121="","",Unterschriftenliste!E121)</f>
        <v/>
      </c>
      <c r="C123" s="250" t="str">
        <f>IF(Unterschriftenliste!F121="","",Unterschriftenliste!F121)</f>
        <v/>
      </c>
      <c r="D123" s="260" t="str">
        <f>IFERROR(IF(B123="","",VLOOKUP(CONCATENATE(B123&amp;" "&amp;C123),Dateneingabe_Teilnehm.!$L$5:$M$254,2,FALSE)),"")</f>
        <v/>
      </c>
      <c r="E123" s="272" t="str">
        <f t="shared" si="6"/>
        <v/>
      </c>
      <c r="F123" s="272" t="str">
        <f t="shared" si="7"/>
        <v/>
      </c>
      <c r="G123" s="272" t="str">
        <f t="shared" si="8"/>
        <v/>
      </c>
      <c r="H123" s="250"/>
      <c r="I123" s="272" t="str">
        <f>IFERROR(IF(B123="","",VLOOKUP(CONCATENATE(B123&amp;" "&amp;C123),Dateneingabe_Teilnehm.!$L$5:$R$254,3,FALSE)),"")</f>
        <v/>
      </c>
      <c r="J123" s="272" t="str">
        <f>IFERROR(IF(B123="","",VLOOKUP(CONCATENATE(B123&amp;" "&amp;C123),Dateneingabe_Teilnehm.!$L$5:$R$254,4,FALSE)),"")</f>
        <v/>
      </c>
      <c r="K123" s="272" t="str">
        <f>IFERROR(IF(B123="","",VLOOKUP(CONCATENATE(B123&amp;" "&amp;C123),Dateneingabe_Teilnehm.!$L$5:$R$254,5,FALSE)),"")</f>
        <v/>
      </c>
      <c r="L123" s="272" t="str">
        <f>IFERROR(IF(B123="","",VLOOKUP(CONCATENATE(B123&amp;" "&amp;C123),Dateneingabe_Teilnehm.!$L$5:$R$254,6,FALSE)),"")</f>
        <v/>
      </c>
      <c r="M123" s="273" t="str">
        <f>IFERROR(IF(B123="","",VLOOKUP(CONCATENATE(B123&amp;" "&amp;C123),Dateneingabe_Teilnehm.!$L$5:$R$254,7,FALSE)),"")</f>
        <v/>
      </c>
    </row>
    <row r="124" spans="1:13" ht="14.1" hidden="1" customHeight="1" x14ac:dyDescent="0.2">
      <c r="A124" s="256">
        <v>77</v>
      </c>
      <c r="B124" s="250" t="str">
        <f>IF(Unterschriftenliste!E122="","",Unterschriftenliste!E122)</f>
        <v/>
      </c>
      <c r="C124" s="250" t="str">
        <f>IF(Unterschriftenliste!F122="","",Unterschriftenliste!F122)</f>
        <v/>
      </c>
      <c r="D124" s="260" t="str">
        <f>IFERROR(IF(B124="","",VLOOKUP(CONCATENATE(B124&amp;" "&amp;C124),Dateneingabe_Teilnehm.!$L$5:$M$254,2,FALSE)),"")</f>
        <v/>
      </c>
      <c r="E124" s="272" t="str">
        <f t="shared" si="6"/>
        <v/>
      </c>
      <c r="F124" s="272" t="str">
        <f t="shared" si="7"/>
        <v/>
      </c>
      <c r="G124" s="272" t="str">
        <f t="shared" si="8"/>
        <v/>
      </c>
      <c r="H124" s="250"/>
      <c r="I124" s="272" t="str">
        <f>IFERROR(IF(B124="","",VLOOKUP(CONCATENATE(B124&amp;" "&amp;C124),Dateneingabe_Teilnehm.!$L$5:$R$254,3,FALSE)),"")</f>
        <v/>
      </c>
      <c r="J124" s="272" t="str">
        <f>IFERROR(IF(B124="","",VLOOKUP(CONCATENATE(B124&amp;" "&amp;C124),Dateneingabe_Teilnehm.!$L$5:$R$254,4,FALSE)),"")</f>
        <v/>
      </c>
      <c r="K124" s="272" t="str">
        <f>IFERROR(IF(B124="","",VLOOKUP(CONCATENATE(B124&amp;" "&amp;C124),Dateneingabe_Teilnehm.!$L$5:$R$254,5,FALSE)),"")</f>
        <v/>
      </c>
      <c r="L124" s="272" t="str">
        <f>IFERROR(IF(B124="","",VLOOKUP(CONCATENATE(B124&amp;" "&amp;C124),Dateneingabe_Teilnehm.!$L$5:$R$254,6,FALSE)),"")</f>
        <v/>
      </c>
      <c r="M124" s="273" t="str">
        <f>IFERROR(IF(B124="","",VLOOKUP(CONCATENATE(B124&amp;" "&amp;C124),Dateneingabe_Teilnehm.!$L$5:$R$254,7,FALSE)),"")</f>
        <v/>
      </c>
    </row>
    <row r="125" spans="1:13" ht="14.1" hidden="1" customHeight="1" x14ac:dyDescent="0.2">
      <c r="A125" s="256">
        <v>78</v>
      </c>
      <c r="B125" s="250" t="str">
        <f>IF(Unterschriftenliste!E123="","",Unterschriftenliste!E123)</f>
        <v/>
      </c>
      <c r="C125" s="250" t="str">
        <f>IF(Unterschriftenliste!F123="","",Unterschriftenliste!F123)</f>
        <v/>
      </c>
      <c r="D125" s="260" t="str">
        <f>IFERROR(IF(B125="","",VLOOKUP(CONCATENATE(B125&amp;" "&amp;C125),Dateneingabe_Teilnehm.!$L$5:$M$254,2,FALSE)),"")</f>
        <v/>
      </c>
      <c r="E125" s="272" t="str">
        <f t="shared" si="6"/>
        <v/>
      </c>
      <c r="F125" s="272" t="str">
        <f t="shared" si="7"/>
        <v/>
      </c>
      <c r="G125" s="272" t="str">
        <f t="shared" si="8"/>
        <v/>
      </c>
      <c r="H125" s="250"/>
      <c r="I125" s="272" t="str">
        <f>IFERROR(IF(B125="","",VLOOKUP(CONCATENATE(B125&amp;" "&amp;C125),Dateneingabe_Teilnehm.!$L$5:$R$254,3,FALSE)),"")</f>
        <v/>
      </c>
      <c r="J125" s="272" t="str">
        <f>IFERROR(IF(B125="","",VLOOKUP(CONCATENATE(B125&amp;" "&amp;C125),Dateneingabe_Teilnehm.!$L$5:$R$254,4,FALSE)),"")</f>
        <v/>
      </c>
      <c r="K125" s="272" t="str">
        <f>IFERROR(IF(B125="","",VLOOKUP(CONCATENATE(B125&amp;" "&amp;C125),Dateneingabe_Teilnehm.!$L$5:$R$254,5,FALSE)),"")</f>
        <v/>
      </c>
      <c r="L125" s="272" t="str">
        <f>IFERROR(IF(B125="","",VLOOKUP(CONCATENATE(B125&amp;" "&amp;C125),Dateneingabe_Teilnehm.!$L$5:$R$254,6,FALSE)),"")</f>
        <v/>
      </c>
      <c r="M125" s="273" t="str">
        <f>IFERROR(IF(B125="","",VLOOKUP(CONCATENATE(B125&amp;" "&amp;C125),Dateneingabe_Teilnehm.!$L$5:$R$254,7,FALSE)),"")</f>
        <v/>
      </c>
    </row>
    <row r="126" spans="1:13" ht="14.1" hidden="1" customHeight="1" x14ac:dyDescent="0.2">
      <c r="A126" s="256">
        <v>79</v>
      </c>
      <c r="B126" s="250" t="str">
        <f>IF(Unterschriftenliste!E124="","",Unterschriftenliste!E124)</f>
        <v/>
      </c>
      <c r="C126" s="250" t="str">
        <f>IF(Unterschriftenliste!F124="","",Unterschriftenliste!F124)</f>
        <v/>
      </c>
      <c r="D126" s="260" t="str">
        <f>IFERROR(IF(B126="","",VLOOKUP(CONCATENATE(B126&amp;" "&amp;C126),Dateneingabe_Teilnehm.!$L$5:$M$254,2,FALSE)),"")</f>
        <v/>
      </c>
      <c r="E126" s="272" t="str">
        <f t="shared" si="6"/>
        <v/>
      </c>
      <c r="F126" s="272" t="str">
        <f t="shared" si="7"/>
        <v/>
      </c>
      <c r="G126" s="272" t="str">
        <f t="shared" si="8"/>
        <v/>
      </c>
      <c r="H126" s="250"/>
      <c r="I126" s="272" t="str">
        <f>IFERROR(IF(B126="","",VLOOKUP(CONCATENATE(B126&amp;" "&amp;C126),Dateneingabe_Teilnehm.!$L$5:$R$254,3,FALSE)),"")</f>
        <v/>
      </c>
      <c r="J126" s="272" t="str">
        <f>IFERROR(IF(B126="","",VLOOKUP(CONCATENATE(B126&amp;" "&amp;C126),Dateneingabe_Teilnehm.!$L$5:$R$254,4,FALSE)),"")</f>
        <v/>
      </c>
      <c r="K126" s="272" t="str">
        <f>IFERROR(IF(B126="","",VLOOKUP(CONCATENATE(B126&amp;" "&amp;C126),Dateneingabe_Teilnehm.!$L$5:$R$254,5,FALSE)),"")</f>
        <v/>
      </c>
      <c r="L126" s="272" t="str">
        <f>IFERROR(IF(B126="","",VLOOKUP(CONCATENATE(B126&amp;" "&amp;C126),Dateneingabe_Teilnehm.!$L$5:$R$254,6,FALSE)),"")</f>
        <v/>
      </c>
      <c r="M126" s="273" t="str">
        <f>IFERROR(IF(B126="","",VLOOKUP(CONCATENATE(B126&amp;" "&amp;C126),Dateneingabe_Teilnehm.!$L$5:$R$254,7,FALSE)),"")</f>
        <v/>
      </c>
    </row>
    <row r="127" spans="1:13" ht="14.1" hidden="1" customHeight="1" x14ac:dyDescent="0.2">
      <c r="A127" s="256">
        <v>80</v>
      </c>
      <c r="B127" s="250" t="str">
        <f>IF(Unterschriftenliste!E125="","",Unterschriftenliste!E125)</f>
        <v/>
      </c>
      <c r="C127" s="250" t="str">
        <f>IF(Unterschriftenliste!F125="","",Unterschriftenliste!F125)</f>
        <v/>
      </c>
      <c r="D127" s="260" t="str">
        <f>IFERROR(IF(B127="","",VLOOKUP(CONCATENATE(B127&amp;" "&amp;C127),Dateneingabe_Teilnehm.!$L$5:$M$254,2,FALSE)),"")</f>
        <v/>
      </c>
      <c r="E127" s="272" t="str">
        <f t="shared" si="6"/>
        <v/>
      </c>
      <c r="F127" s="272" t="str">
        <f t="shared" si="7"/>
        <v/>
      </c>
      <c r="G127" s="272" t="str">
        <f t="shared" si="8"/>
        <v/>
      </c>
      <c r="H127" s="250"/>
      <c r="I127" s="272" t="str">
        <f>IFERROR(IF(B127="","",VLOOKUP(CONCATENATE(B127&amp;" "&amp;C127),Dateneingabe_Teilnehm.!$L$5:$R$254,3,FALSE)),"")</f>
        <v/>
      </c>
      <c r="J127" s="272" t="str">
        <f>IFERROR(IF(B127="","",VLOOKUP(CONCATENATE(B127&amp;" "&amp;C127),Dateneingabe_Teilnehm.!$L$5:$R$254,4,FALSE)),"")</f>
        <v/>
      </c>
      <c r="K127" s="272" t="str">
        <f>IFERROR(IF(B127="","",VLOOKUP(CONCATENATE(B127&amp;" "&amp;C127),Dateneingabe_Teilnehm.!$L$5:$R$254,5,FALSE)),"")</f>
        <v/>
      </c>
      <c r="L127" s="272" t="str">
        <f>IFERROR(IF(B127="","",VLOOKUP(CONCATENATE(B127&amp;" "&amp;C127),Dateneingabe_Teilnehm.!$L$5:$R$254,6,FALSE)),"")</f>
        <v/>
      </c>
      <c r="M127" s="273" t="str">
        <f>IFERROR(IF(B127="","",VLOOKUP(CONCATENATE(B127&amp;" "&amp;C127),Dateneingabe_Teilnehm.!$L$5:$R$254,7,FALSE)),"")</f>
        <v/>
      </c>
    </row>
    <row r="128" spans="1:13" ht="14.1" hidden="1" customHeight="1" x14ac:dyDescent="0.2">
      <c r="A128" s="256">
        <v>81</v>
      </c>
      <c r="B128" s="250" t="str">
        <f>IF(Unterschriftenliste!E126="","",Unterschriftenliste!E126)</f>
        <v/>
      </c>
      <c r="C128" s="250" t="str">
        <f>IF(Unterschriftenliste!F126="","",Unterschriftenliste!F126)</f>
        <v/>
      </c>
      <c r="D128" s="260" t="str">
        <f>IFERROR(IF(B128="","",VLOOKUP(CONCATENATE(B128&amp;" "&amp;C128),Dateneingabe_Teilnehm.!$L$5:$M$254,2,FALSE)),"")</f>
        <v/>
      </c>
      <c r="E128" s="272" t="str">
        <f t="shared" si="6"/>
        <v/>
      </c>
      <c r="F128" s="272" t="str">
        <f t="shared" si="7"/>
        <v/>
      </c>
      <c r="G128" s="272" t="str">
        <f t="shared" si="8"/>
        <v/>
      </c>
      <c r="H128" s="250"/>
      <c r="I128" s="272" t="str">
        <f>IFERROR(IF(B128="","",VLOOKUP(CONCATENATE(B128&amp;" "&amp;C128),Dateneingabe_Teilnehm.!$L$5:$R$254,3,FALSE)),"")</f>
        <v/>
      </c>
      <c r="J128" s="272" t="str">
        <f>IFERROR(IF(B128="","",VLOOKUP(CONCATENATE(B128&amp;" "&amp;C128),Dateneingabe_Teilnehm.!$L$5:$R$254,4,FALSE)),"")</f>
        <v/>
      </c>
      <c r="K128" s="272" t="str">
        <f>IFERROR(IF(B128="","",VLOOKUP(CONCATENATE(B128&amp;" "&amp;C128),Dateneingabe_Teilnehm.!$L$5:$R$254,5,FALSE)),"")</f>
        <v/>
      </c>
      <c r="L128" s="272" t="str">
        <f>IFERROR(IF(B128="","",VLOOKUP(CONCATENATE(B128&amp;" "&amp;C128),Dateneingabe_Teilnehm.!$L$5:$R$254,6,FALSE)),"")</f>
        <v/>
      </c>
      <c r="M128" s="273" t="str">
        <f>IFERROR(IF(B128="","",VLOOKUP(CONCATENATE(B128&amp;" "&amp;C128),Dateneingabe_Teilnehm.!$L$5:$R$254,7,FALSE)),"")</f>
        <v/>
      </c>
    </row>
    <row r="129" spans="1:13" ht="14.1" hidden="1" customHeight="1" x14ac:dyDescent="0.2">
      <c r="A129" s="256">
        <v>82</v>
      </c>
      <c r="B129" s="250" t="str">
        <f>IF(Unterschriftenliste!E127="","",Unterschriftenliste!E127)</f>
        <v/>
      </c>
      <c r="C129" s="250" t="str">
        <f>IF(Unterschriftenliste!F127="","",Unterschriftenliste!F127)</f>
        <v/>
      </c>
      <c r="D129" s="260" t="str">
        <f>IFERROR(IF(B129="","",VLOOKUP(CONCATENATE(B129&amp;" "&amp;C129),Dateneingabe_Teilnehm.!$L$5:$M$254,2,FALSE)),"")</f>
        <v/>
      </c>
      <c r="E129" s="272" t="str">
        <f t="shared" si="6"/>
        <v/>
      </c>
      <c r="F129" s="272" t="str">
        <f t="shared" si="7"/>
        <v/>
      </c>
      <c r="G129" s="272" t="str">
        <f t="shared" si="8"/>
        <v/>
      </c>
      <c r="H129" s="250"/>
      <c r="I129" s="272" t="str">
        <f>IFERROR(IF(B129="","",VLOOKUP(CONCATENATE(B129&amp;" "&amp;C129),Dateneingabe_Teilnehm.!$L$5:$R$254,3,FALSE)),"")</f>
        <v/>
      </c>
      <c r="J129" s="272" t="str">
        <f>IFERROR(IF(B129="","",VLOOKUP(CONCATENATE(B129&amp;" "&amp;C129),Dateneingabe_Teilnehm.!$L$5:$R$254,4,FALSE)),"")</f>
        <v/>
      </c>
      <c r="K129" s="272" t="str">
        <f>IFERROR(IF(B129="","",VLOOKUP(CONCATENATE(B129&amp;" "&amp;C129),Dateneingabe_Teilnehm.!$L$5:$R$254,5,FALSE)),"")</f>
        <v/>
      </c>
      <c r="L129" s="272" t="str">
        <f>IFERROR(IF(B129="","",VLOOKUP(CONCATENATE(B129&amp;" "&amp;C129),Dateneingabe_Teilnehm.!$L$5:$R$254,6,FALSE)),"")</f>
        <v/>
      </c>
      <c r="M129" s="273" t="str">
        <f>IFERROR(IF(B129="","",VLOOKUP(CONCATENATE(B129&amp;" "&amp;C129),Dateneingabe_Teilnehm.!$L$5:$R$254,7,FALSE)),"")</f>
        <v/>
      </c>
    </row>
    <row r="130" spans="1:13" ht="14.1" hidden="1" customHeight="1" x14ac:dyDescent="0.2">
      <c r="A130" s="256">
        <v>83</v>
      </c>
      <c r="B130" s="250" t="str">
        <f>IF(Unterschriftenliste!E128="","",Unterschriftenliste!E128)</f>
        <v/>
      </c>
      <c r="C130" s="250" t="str">
        <f>IF(Unterschriftenliste!F128="","",Unterschriftenliste!F128)</f>
        <v/>
      </c>
      <c r="D130" s="260" t="str">
        <f>IFERROR(IF(B130="","",VLOOKUP(CONCATENATE(B130&amp;" "&amp;C130),Dateneingabe_Teilnehm.!$L$5:$M$254,2,FALSE)),"")</f>
        <v/>
      </c>
      <c r="E130" s="272" t="str">
        <f t="shared" si="6"/>
        <v/>
      </c>
      <c r="F130" s="272" t="str">
        <f t="shared" si="7"/>
        <v/>
      </c>
      <c r="G130" s="272" t="str">
        <f t="shared" si="8"/>
        <v/>
      </c>
      <c r="H130" s="250"/>
      <c r="I130" s="272" t="str">
        <f>IFERROR(IF(B130="","",VLOOKUP(CONCATENATE(B130&amp;" "&amp;C130),Dateneingabe_Teilnehm.!$L$5:$R$254,3,FALSE)),"")</f>
        <v/>
      </c>
      <c r="J130" s="272" t="str">
        <f>IFERROR(IF(B130="","",VLOOKUP(CONCATENATE(B130&amp;" "&amp;C130),Dateneingabe_Teilnehm.!$L$5:$R$254,4,FALSE)),"")</f>
        <v/>
      </c>
      <c r="K130" s="272" t="str">
        <f>IFERROR(IF(B130="","",VLOOKUP(CONCATENATE(B130&amp;" "&amp;C130),Dateneingabe_Teilnehm.!$L$5:$R$254,5,FALSE)),"")</f>
        <v/>
      </c>
      <c r="L130" s="272" t="str">
        <f>IFERROR(IF(B130="","",VLOOKUP(CONCATENATE(B130&amp;" "&amp;C130),Dateneingabe_Teilnehm.!$L$5:$R$254,6,FALSE)),"")</f>
        <v/>
      </c>
      <c r="M130" s="273" t="str">
        <f>IFERROR(IF(B130="","",VLOOKUP(CONCATENATE(B130&amp;" "&amp;C130),Dateneingabe_Teilnehm.!$L$5:$R$254,7,FALSE)),"")</f>
        <v/>
      </c>
    </row>
    <row r="131" spans="1:13" ht="14.1" hidden="1" customHeight="1" x14ac:dyDescent="0.2">
      <c r="A131" s="256">
        <v>84</v>
      </c>
      <c r="B131" s="250" t="str">
        <f>IF(Unterschriftenliste!E129="","",Unterschriftenliste!E129)</f>
        <v/>
      </c>
      <c r="C131" s="250" t="str">
        <f>IF(Unterschriftenliste!F129="","",Unterschriftenliste!F129)</f>
        <v/>
      </c>
      <c r="D131" s="260" t="str">
        <f>IFERROR(IF(B131="","",VLOOKUP(CONCATENATE(B131&amp;" "&amp;C131),Dateneingabe_Teilnehm.!$L$5:$M$254,2,FALSE)),"")</f>
        <v/>
      </c>
      <c r="E131" s="272" t="str">
        <f t="shared" si="6"/>
        <v/>
      </c>
      <c r="F131" s="272" t="str">
        <f t="shared" si="7"/>
        <v/>
      </c>
      <c r="G131" s="272" t="str">
        <f t="shared" si="8"/>
        <v/>
      </c>
      <c r="H131" s="250"/>
      <c r="I131" s="272" t="str">
        <f>IFERROR(IF(B131="","",VLOOKUP(CONCATENATE(B131&amp;" "&amp;C131),Dateneingabe_Teilnehm.!$L$5:$R$254,3,FALSE)),"")</f>
        <v/>
      </c>
      <c r="J131" s="272" t="str">
        <f>IFERROR(IF(B131="","",VLOOKUP(CONCATENATE(B131&amp;" "&amp;C131),Dateneingabe_Teilnehm.!$L$5:$R$254,4,FALSE)),"")</f>
        <v/>
      </c>
      <c r="K131" s="272" t="str">
        <f>IFERROR(IF(B131="","",VLOOKUP(CONCATENATE(B131&amp;" "&amp;C131),Dateneingabe_Teilnehm.!$L$5:$R$254,5,FALSE)),"")</f>
        <v/>
      </c>
      <c r="L131" s="272" t="str">
        <f>IFERROR(IF(B131="","",VLOOKUP(CONCATENATE(B131&amp;" "&amp;C131),Dateneingabe_Teilnehm.!$L$5:$R$254,6,FALSE)),"")</f>
        <v/>
      </c>
      <c r="M131" s="273" t="str">
        <f>IFERROR(IF(B131="","",VLOOKUP(CONCATENATE(B131&amp;" "&amp;C131),Dateneingabe_Teilnehm.!$L$5:$R$254,7,FALSE)),"")</f>
        <v/>
      </c>
    </row>
    <row r="132" spans="1:13" ht="14.1" hidden="1" customHeight="1" x14ac:dyDescent="0.2">
      <c r="A132" s="256">
        <v>85</v>
      </c>
      <c r="B132" s="250" t="str">
        <f>IF(Unterschriftenliste!E130="","",Unterschriftenliste!E130)</f>
        <v/>
      </c>
      <c r="C132" s="250" t="str">
        <f>IF(Unterschriftenliste!F130="","",Unterschriftenliste!F130)</f>
        <v/>
      </c>
      <c r="D132" s="260" t="str">
        <f>IFERROR(IF(B132="","",VLOOKUP(CONCATENATE(B132&amp;" "&amp;C132),Dateneingabe_Teilnehm.!$L$5:$M$254,2,FALSE)),"")</f>
        <v/>
      </c>
      <c r="E132" s="272" t="str">
        <f t="shared" si="6"/>
        <v/>
      </c>
      <c r="F132" s="272" t="str">
        <f t="shared" si="7"/>
        <v/>
      </c>
      <c r="G132" s="272" t="str">
        <f t="shared" si="8"/>
        <v/>
      </c>
      <c r="H132" s="250"/>
      <c r="I132" s="272" t="str">
        <f>IFERROR(IF(B132="","",VLOOKUP(CONCATENATE(B132&amp;" "&amp;C132),Dateneingabe_Teilnehm.!$L$5:$R$254,3,FALSE)),"")</f>
        <v/>
      </c>
      <c r="J132" s="272" t="str">
        <f>IFERROR(IF(B132="","",VLOOKUP(CONCATENATE(B132&amp;" "&amp;C132),Dateneingabe_Teilnehm.!$L$5:$R$254,4,FALSE)),"")</f>
        <v/>
      </c>
      <c r="K132" s="272" t="str">
        <f>IFERROR(IF(B132="","",VLOOKUP(CONCATENATE(B132&amp;" "&amp;C132),Dateneingabe_Teilnehm.!$L$5:$R$254,5,FALSE)),"")</f>
        <v/>
      </c>
      <c r="L132" s="272" t="str">
        <f>IFERROR(IF(B132="","",VLOOKUP(CONCATENATE(B132&amp;" "&amp;C132),Dateneingabe_Teilnehm.!$L$5:$R$254,6,FALSE)),"")</f>
        <v/>
      </c>
      <c r="M132" s="273" t="str">
        <f>IFERROR(IF(B132="","",VLOOKUP(CONCATENATE(B132&amp;" "&amp;C132),Dateneingabe_Teilnehm.!$L$5:$R$254,7,FALSE)),"")</f>
        <v/>
      </c>
    </row>
    <row r="133" spans="1:13" ht="14.1" hidden="1" customHeight="1" x14ac:dyDescent="0.2">
      <c r="A133" s="256">
        <v>86</v>
      </c>
      <c r="B133" s="250" t="str">
        <f>IF(Unterschriftenliste!E131="","",Unterschriftenliste!E131)</f>
        <v/>
      </c>
      <c r="C133" s="250" t="str">
        <f>IF(Unterschriftenliste!F131="","",Unterschriftenliste!F131)</f>
        <v/>
      </c>
      <c r="D133" s="260" t="str">
        <f>IFERROR(IF(B133="","",VLOOKUP(CONCATENATE(B133&amp;" "&amp;C133),Dateneingabe_Teilnehm.!$L$5:$M$254,2,FALSE)),"")</f>
        <v/>
      </c>
      <c r="E133" s="272" t="str">
        <f t="shared" si="6"/>
        <v/>
      </c>
      <c r="F133" s="272" t="str">
        <f t="shared" si="7"/>
        <v/>
      </c>
      <c r="G133" s="272" t="str">
        <f t="shared" si="8"/>
        <v/>
      </c>
      <c r="H133" s="250"/>
      <c r="I133" s="272" t="str">
        <f>IFERROR(IF(B133="","",VLOOKUP(CONCATENATE(B133&amp;" "&amp;C133),Dateneingabe_Teilnehm.!$L$5:$R$254,3,FALSE)),"")</f>
        <v/>
      </c>
      <c r="J133" s="272" t="str">
        <f>IFERROR(IF(B133="","",VLOOKUP(CONCATENATE(B133&amp;" "&amp;C133),Dateneingabe_Teilnehm.!$L$5:$R$254,4,FALSE)),"")</f>
        <v/>
      </c>
      <c r="K133" s="272" t="str">
        <f>IFERROR(IF(B133="","",VLOOKUP(CONCATENATE(B133&amp;" "&amp;C133),Dateneingabe_Teilnehm.!$L$5:$R$254,5,FALSE)),"")</f>
        <v/>
      </c>
      <c r="L133" s="272" t="str">
        <f>IFERROR(IF(B133="","",VLOOKUP(CONCATENATE(B133&amp;" "&amp;C133),Dateneingabe_Teilnehm.!$L$5:$R$254,6,FALSE)),"")</f>
        <v/>
      </c>
      <c r="M133" s="273" t="str">
        <f>IFERROR(IF(B133="","",VLOOKUP(CONCATENATE(B133&amp;" "&amp;C133),Dateneingabe_Teilnehm.!$L$5:$R$254,7,FALSE)),"")</f>
        <v/>
      </c>
    </row>
    <row r="134" spans="1:13" ht="14.1" hidden="1" customHeight="1" x14ac:dyDescent="0.2">
      <c r="A134" s="256">
        <v>87</v>
      </c>
      <c r="B134" s="250" t="str">
        <f>IF(Unterschriftenliste!E132="","",Unterschriftenliste!E132)</f>
        <v/>
      </c>
      <c r="C134" s="250" t="str">
        <f>IF(Unterschriftenliste!F132="","",Unterschriftenliste!F132)</f>
        <v/>
      </c>
      <c r="D134" s="260" t="str">
        <f>IFERROR(IF(B134="","",VLOOKUP(CONCATENATE(B134&amp;" "&amp;C134),Dateneingabe_Teilnehm.!$L$5:$M$254,2,FALSE)),"")</f>
        <v/>
      </c>
      <c r="E134" s="272" t="str">
        <f t="shared" si="6"/>
        <v/>
      </c>
      <c r="F134" s="272" t="str">
        <f t="shared" si="7"/>
        <v/>
      </c>
      <c r="G134" s="272" t="str">
        <f t="shared" si="8"/>
        <v/>
      </c>
      <c r="H134" s="250"/>
      <c r="I134" s="272" t="str">
        <f>IFERROR(IF(B134="","",VLOOKUP(CONCATENATE(B134&amp;" "&amp;C134),Dateneingabe_Teilnehm.!$L$5:$R$254,3,FALSE)),"")</f>
        <v/>
      </c>
      <c r="J134" s="272" t="str">
        <f>IFERROR(IF(B134="","",VLOOKUP(CONCATENATE(B134&amp;" "&amp;C134),Dateneingabe_Teilnehm.!$L$5:$R$254,4,FALSE)),"")</f>
        <v/>
      </c>
      <c r="K134" s="272" t="str">
        <f>IFERROR(IF(B134="","",VLOOKUP(CONCATENATE(B134&amp;" "&amp;C134),Dateneingabe_Teilnehm.!$L$5:$R$254,5,FALSE)),"")</f>
        <v/>
      </c>
      <c r="L134" s="272" t="str">
        <f>IFERROR(IF(B134="","",VLOOKUP(CONCATENATE(B134&amp;" "&amp;C134),Dateneingabe_Teilnehm.!$L$5:$R$254,6,FALSE)),"")</f>
        <v/>
      </c>
      <c r="M134" s="273" t="str">
        <f>IFERROR(IF(B134="","",VLOOKUP(CONCATENATE(B134&amp;" "&amp;C134),Dateneingabe_Teilnehm.!$L$5:$R$254,7,FALSE)),"")</f>
        <v/>
      </c>
    </row>
    <row r="135" spans="1:13" ht="14.1" hidden="1" customHeight="1" x14ac:dyDescent="0.2">
      <c r="A135" s="256">
        <v>88</v>
      </c>
      <c r="B135" s="250" t="str">
        <f>IF(Unterschriftenliste!E133="","",Unterschriftenliste!E133)</f>
        <v/>
      </c>
      <c r="C135" s="250" t="str">
        <f>IF(Unterschriftenliste!F133="","",Unterschriftenliste!F133)</f>
        <v/>
      </c>
      <c r="D135" s="260" t="str">
        <f>IFERROR(IF(B135="","",VLOOKUP(CONCATENATE(B135&amp;" "&amp;C135),Dateneingabe_Teilnehm.!$L$5:$M$254,2,FALSE)),"")</f>
        <v/>
      </c>
      <c r="E135" s="272" t="str">
        <f t="shared" si="6"/>
        <v/>
      </c>
      <c r="F135" s="272" t="str">
        <f t="shared" si="7"/>
        <v/>
      </c>
      <c r="G135" s="272" t="str">
        <f t="shared" si="8"/>
        <v/>
      </c>
      <c r="H135" s="250"/>
      <c r="I135" s="272" t="str">
        <f>IFERROR(IF(B135="","",VLOOKUP(CONCATENATE(B135&amp;" "&amp;C135),Dateneingabe_Teilnehm.!$L$5:$R$254,3,FALSE)),"")</f>
        <v/>
      </c>
      <c r="J135" s="272" t="str">
        <f>IFERROR(IF(B135="","",VLOOKUP(CONCATENATE(B135&amp;" "&amp;C135),Dateneingabe_Teilnehm.!$L$5:$R$254,4,FALSE)),"")</f>
        <v/>
      </c>
      <c r="K135" s="272" t="str">
        <f>IFERROR(IF(B135="","",VLOOKUP(CONCATENATE(B135&amp;" "&amp;C135),Dateneingabe_Teilnehm.!$L$5:$R$254,5,FALSE)),"")</f>
        <v/>
      </c>
      <c r="L135" s="272" t="str">
        <f>IFERROR(IF(B135="","",VLOOKUP(CONCATENATE(B135&amp;" "&amp;C135),Dateneingabe_Teilnehm.!$L$5:$R$254,6,FALSE)),"")</f>
        <v/>
      </c>
      <c r="M135" s="273" t="str">
        <f>IFERROR(IF(B135="","",VLOOKUP(CONCATENATE(B135&amp;" "&amp;C135),Dateneingabe_Teilnehm.!$L$5:$R$254,7,FALSE)),"")</f>
        <v/>
      </c>
    </row>
    <row r="136" spans="1:13" ht="14.1" hidden="1" customHeight="1" x14ac:dyDescent="0.2">
      <c r="A136" s="256">
        <v>89</v>
      </c>
      <c r="B136" s="250" t="str">
        <f>IF(Unterschriftenliste!E134="","",Unterschriftenliste!E134)</f>
        <v/>
      </c>
      <c r="C136" s="250" t="str">
        <f>IF(Unterschriftenliste!F134="","",Unterschriftenliste!F134)</f>
        <v/>
      </c>
      <c r="D136" s="260" t="str">
        <f>IFERROR(IF(B136="","",VLOOKUP(CONCATENATE(B136&amp;" "&amp;C136),Dateneingabe_Teilnehm.!$L$5:$M$254,2,FALSE)),"")</f>
        <v/>
      </c>
      <c r="E136" s="272" t="str">
        <f t="shared" si="6"/>
        <v/>
      </c>
      <c r="F136" s="272" t="str">
        <f t="shared" si="7"/>
        <v/>
      </c>
      <c r="G136" s="272" t="str">
        <f t="shared" si="8"/>
        <v/>
      </c>
      <c r="H136" s="250"/>
      <c r="I136" s="272" t="str">
        <f>IFERROR(IF(B136="","",VLOOKUP(CONCATENATE(B136&amp;" "&amp;C136),Dateneingabe_Teilnehm.!$L$5:$R$254,3,FALSE)),"")</f>
        <v/>
      </c>
      <c r="J136" s="272" t="str">
        <f>IFERROR(IF(B136="","",VLOOKUP(CONCATENATE(B136&amp;" "&amp;C136),Dateneingabe_Teilnehm.!$L$5:$R$254,4,FALSE)),"")</f>
        <v/>
      </c>
      <c r="K136" s="272" t="str">
        <f>IFERROR(IF(B136="","",VLOOKUP(CONCATENATE(B136&amp;" "&amp;C136),Dateneingabe_Teilnehm.!$L$5:$R$254,5,FALSE)),"")</f>
        <v/>
      </c>
      <c r="L136" s="272" t="str">
        <f>IFERROR(IF(B136="","",VLOOKUP(CONCATENATE(B136&amp;" "&amp;C136),Dateneingabe_Teilnehm.!$L$5:$R$254,6,FALSE)),"")</f>
        <v/>
      </c>
      <c r="M136" s="273" t="str">
        <f>IFERROR(IF(B136="","",VLOOKUP(CONCATENATE(B136&amp;" "&amp;C136),Dateneingabe_Teilnehm.!$L$5:$R$254,7,FALSE)),"")</f>
        <v/>
      </c>
    </row>
    <row r="137" spans="1:13" ht="14.1" hidden="1" customHeight="1" x14ac:dyDescent="0.2">
      <c r="A137" s="256">
        <v>90</v>
      </c>
      <c r="B137" s="250" t="str">
        <f>IF(Unterschriftenliste!E135="","",Unterschriftenliste!E135)</f>
        <v/>
      </c>
      <c r="C137" s="250" t="str">
        <f>IF(Unterschriftenliste!F135="","",Unterschriftenliste!F135)</f>
        <v/>
      </c>
      <c r="D137" s="260" t="str">
        <f>IFERROR(IF(B137="","",VLOOKUP(CONCATENATE(B137&amp;" "&amp;C137),Dateneingabe_Teilnehm.!$L$5:$M$254,2,FALSE)),"")</f>
        <v/>
      </c>
      <c r="E137" s="272" t="str">
        <f t="shared" si="6"/>
        <v/>
      </c>
      <c r="F137" s="272" t="str">
        <f t="shared" si="7"/>
        <v/>
      </c>
      <c r="G137" s="272" t="str">
        <f t="shared" si="8"/>
        <v/>
      </c>
      <c r="H137" s="250"/>
      <c r="I137" s="272" t="str">
        <f>IFERROR(IF(B137="","",VLOOKUP(CONCATENATE(B137&amp;" "&amp;C137),Dateneingabe_Teilnehm.!$L$5:$R$254,3,FALSE)),"")</f>
        <v/>
      </c>
      <c r="J137" s="272" t="str">
        <f>IFERROR(IF(B137="","",VLOOKUP(CONCATENATE(B137&amp;" "&amp;C137),Dateneingabe_Teilnehm.!$L$5:$R$254,4,FALSE)),"")</f>
        <v/>
      </c>
      <c r="K137" s="272" t="str">
        <f>IFERROR(IF(B137="","",VLOOKUP(CONCATENATE(B137&amp;" "&amp;C137),Dateneingabe_Teilnehm.!$L$5:$R$254,5,FALSE)),"")</f>
        <v/>
      </c>
      <c r="L137" s="272" t="str">
        <f>IFERROR(IF(B137="","",VLOOKUP(CONCATENATE(B137&amp;" "&amp;C137),Dateneingabe_Teilnehm.!$L$5:$R$254,6,FALSE)),"")</f>
        <v/>
      </c>
      <c r="M137" s="273" t="str">
        <f>IFERROR(IF(B137="","",VLOOKUP(CONCATENATE(B137&amp;" "&amp;C137),Dateneingabe_Teilnehm.!$L$5:$R$254,7,FALSE)),"")</f>
        <v/>
      </c>
    </row>
    <row r="138" spans="1:13" ht="14.1" hidden="1" customHeight="1" x14ac:dyDescent="0.2">
      <c r="A138" s="256">
        <v>91</v>
      </c>
      <c r="B138" s="250" t="str">
        <f>IF(Unterschriftenliste!E136="","",Unterschriftenliste!E136)</f>
        <v/>
      </c>
      <c r="C138" s="250" t="str">
        <f>IF(Unterschriftenliste!F136="","",Unterschriftenliste!F136)</f>
        <v/>
      </c>
      <c r="D138" s="260" t="str">
        <f>IFERROR(IF(B138="","",VLOOKUP(CONCATENATE(B138&amp;" "&amp;C138),Dateneingabe_Teilnehm.!$L$5:$M$254,2,FALSE)),"")</f>
        <v/>
      </c>
      <c r="E138" s="272" t="str">
        <f t="shared" si="6"/>
        <v/>
      </c>
      <c r="F138" s="272" t="str">
        <f t="shared" si="7"/>
        <v/>
      </c>
      <c r="G138" s="272" t="str">
        <f t="shared" si="8"/>
        <v/>
      </c>
      <c r="H138" s="250"/>
      <c r="I138" s="272" t="str">
        <f>IFERROR(IF(B138="","",VLOOKUP(CONCATENATE(B138&amp;" "&amp;C138),Dateneingabe_Teilnehm.!$L$5:$R$254,3,FALSE)),"")</f>
        <v/>
      </c>
      <c r="J138" s="272" t="str">
        <f>IFERROR(IF(B138="","",VLOOKUP(CONCATENATE(B138&amp;" "&amp;C138),Dateneingabe_Teilnehm.!$L$5:$R$254,4,FALSE)),"")</f>
        <v/>
      </c>
      <c r="K138" s="272" t="str">
        <f>IFERROR(IF(B138="","",VLOOKUP(CONCATENATE(B138&amp;" "&amp;C138),Dateneingabe_Teilnehm.!$L$5:$R$254,5,FALSE)),"")</f>
        <v/>
      </c>
      <c r="L138" s="272" t="str">
        <f>IFERROR(IF(B138="","",VLOOKUP(CONCATENATE(B138&amp;" "&amp;C138),Dateneingabe_Teilnehm.!$L$5:$R$254,6,FALSE)),"")</f>
        <v/>
      </c>
      <c r="M138" s="273" t="str">
        <f>IFERROR(IF(B138="","",VLOOKUP(CONCATENATE(B138&amp;" "&amp;C138),Dateneingabe_Teilnehm.!$L$5:$R$254,7,FALSE)),"")</f>
        <v/>
      </c>
    </row>
    <row r="139" spans="1:13" ht="14.1" hidden="1" customHeight="1" x14ac:dyDescent="0.2">
      <c r="A139" s="256">
        <v>92</v>
      </c>
      <c r="B139" s="250" t="str">
        <f>IF(Unterschriftenliste!E137="","",Unterschriftenliste!E137)</f>
        <v/>
      </c>
      <c r="C139" s="250" t="str">
        <f>IF(Unterschriftenliste!F137="","",Unterschriftenliste!F137)</f>
        <v/>
      </c>
      <c r="D139" s="260" t="str">
        <f>IFERROR(IF(B139="","",VLOOKUP(CONCATENATE(B139&amp;" "&amp;C139),Dateneingabe_Teilnehm.!$L$5:$M$254,2,FALSE)),"")</f>
        <v/>
      </c>
      <c r="E139" s="272" t="str">
        <f t="shared" si="6"/>
        <v/>
      </c>
      <c r="F139" s="272" t="str">
        <f t="shared" si="7"/>
        <v/>
      </c>
      <c r="G139" s="272" t="str">
        <f t="shared" si="8"/>
        <v/>
      </c>
      <c r="H139" s="250"/>
      <c r="I139" s="272" t="str">
        <f>IFERROR(IF(B139="","",VLOOKUP(CONCATENATE(B139&amp;" "&amp;C139),Dateneingabe_Teilnehm.!$L$5:$R$254,3,FALSE)),"")</f>
        <v/>
      </c>
      <c r="J139" s="272" t="str">
        <f>IFERROR(IF(B139="","",VLOOKUP(CONCATENATE(B139&amp;" "&amp;C139),Dateneingabe_Teilnehm.!$L$5:$R$254,4,FALSE)),"")</f>
        <v/>
      </c>
      <c r="K139" s="272" t="str">
        <f>IFERROR(IF(B139="","",VLOOKUP(CONCATENATE(B139&amp;" "&amp;C139),Dateneingabe_Teilnehm.!$L$5:$R$254,5,FALSE)),"")</f>
        <v/>
      </c>
      <c r="L139" s="272" t="str">
        <f>IFERROR(IF(B139="","",VLOOKUP(CONCATENATE(B139&amp;" "&amp;C139),Dateneingabe_Teilnehm.!$L$5:$R$254,6,FALSE)),"")</f>
        <v/>
      </c>
      <c r="M139" s="273" t="str">
        <f>IFERROR(IF(B139="","",VLOOKUP(CONCATENATE(B139&amp;" "&amp;C139),Dateneingabe_Teilnehm.!$L$5:$R$254,7,FALSE)),"")</f>
        <v/>
      </c>
    </row>
    <row r="140" spans="1:13" ht="14.1" hidden="1" customHeight="1" x14ac:dyDescent="0.2">
      <c r="A140" s="256">
        <v>93</v>
      </c>
      <c r="B140" s="250" t="str">
        <f>IF(Unterschriftenliste!E138="","",Unterschriftenliste!E138)</f>
        <v/>
      </c>
      <c r="C140" s="250" t="str">
        <f>IF(Unterschriftenliste!F138="","",Unterschriftenliste!F138)</f>
        <v/>
      </c>
      <c r="D140" s="260" t="str">
        <f>IFERROR(IF(B140="","",VLOOKUP(CONCATENATE(B140&amp;" "&amp;C140),Dateneingabe_Teilnehm.!$L$5:$M$254,2,FALSE)),"")</f>
        <v/>
      </c>
      <c r="E140" s="272" t="str">
        <f t="shared" si="6"/>
        <v/>
      </c>
      <c r="F140" s="272" t="str">
        <f t="shared" si="7"/>
        <v/>
      </c>
      <c r="G140" s="272" t="str">
        <f t="shared" si="8"/>
        <v/>
      </c>
      <c r="H140" s="250"/>
      <c r="I140" s="272" t="str">
        <f>IFERROR(IF(B140="","",VLOOKUP(CONCATENATE(B140&amp;" "&amp;C140),Dateneingabe_Teilnehm.!$L$5:$R$254,3,FALSE)),"")</f>
        <v/>
      </c>
      <c r="J140" s="272" t="str">
        <f>IFERROR(IF(B140="","",VLOOKUP(CONCATENATE(B140&amp;" "&amp;C140),Dateneingabe_Teilnehm.!$L$5:$R$254,4,FALSE)),"")</f>
        <v/>
      </c>
      <c r="K140" s="272" t="str">
        <f>IFERROR(IF(B140="","",VLOOKUP(CONCATENATE(B140&amp;" "&amp;C140),Dateneingabe_Teilnehm.!$L$5:$R$254,5,FALSE)),"")</f>
        <v/>
      </c>
      <c r="L140" s="272" t="str">
        <f>IFERROR(IF(B140="","",VLOOKUP(CONCATENATE(B140&amp;" "&amp;C140),Dateneingabe_Teilnehm.!$L$5:$R$254,6,FALSE)),"")</f>
        <v/>
      </c>
      <c r="M140" s="273" t="str">
        <f>IFERROR(IF(B140="","",VLOOKUP(CONCATENATE(B140&amp;" "&amp;C140),Dateneingabe_Teilnehm.!$L$5:$R$254,7,FALSE)),"")</f>
        <v/>
      </c>
    </row>
    <row r="141" spans="1:13" ht="14.1" hidden="1" customHeight="1" x14ac:dyDescent="0.2">
      <c r="A141" s="256">
        <v>94</v>
      </c>
      <c r="B141" s="250" t="str">
        <f>IF(Unterschriftenliste!E139="","",Unterschriftenliste!E139)</f>
        <v/>
      </c>
      <c r="C141" s="250" t="str">
        <f>IF(Unterschriftenliste!F139="","",Unterschriftenliste!F139)</f>
        <v/>
      </c>
      <c r="D141" s="260" t="str">
        <f>IFERROR(IF(B141="","",VLOOKUP(CONCATENATE(B141&amp;" "&amp;C141),Dateneingabe_Teilnehm.!$L$5:$M$254,2,FALSE)),"")</f>
        <v/>
      </c>
      <c r="E141" s="272" t="str">
        <f t="shared" si="6"/>
        <v/>
      </c>
      <c r="F141" s="272" t="str">
        <f t="shared" si="7"/>
        <v/>
      </c>
      <c r="G141" s="272" t="str">
        <f t="shared" si="8"/>
        <v/>
      </c>
      <c r="H141" s="250"/>
      <c r="I141" s="272" t="str">
        <f>IFERROR(IF(B141="","",VLOOKUP(CONCATENATE(B141&amp;" "&amp;C141),Dateneingabe_Teilnehm.!$L$5:$R$254,3,FALSE)),"")</f>
        <v/>
      </c>
      <c r="J141" s="272" t="str">
        <f>IFERROR(IF(B141="","",VLOOKUP(CONCATENATE(B141&amp;" "&amp;C141),Dateneingabe_Teilnehm.!$L$5:$R$254,4,FALSE)),"")</f>
        <v/>
      </c>
      <c r="K141" s="272" t="str">
        <f>IFERROR(IF(B141="","",VLOOKUP(CONCATENATE(B141&amp;" "&amp;C141),Dateneingabe_Teilnehm.!$L$5:$R$254,5,FALSE)),"")</f>
        <v/>
      </c>
      <c r="L141" s="272" t="str">
        <f>IFERROR(IF(B141="","",VLOOKUP(CONCATENATE(B141&amp;" "&amp;C141),Dateneingabe_Teilnehm.!$L$5:$R$254,6,FALSE)),"")</f>
        <v/>
      </c>
      <c r="M141" s="273" t="str">
        <f>IFERROR(IF(B141="","",VLOOKUP(CONCATENATE(B141&amp;" "&amp;C141),Dateneingabe_Teilnehm.!$L$5:$R$254,7,FALSE)),"")</f>
        <v/>
      </c>
    </row>
    <row r="142" spans="1:13" ht="14.1" hidden="1" customHeight="1" x14ac:dyDescent="0.2">
      <c r="A142" s="256">
        <v>95</v>
      </c>
      <c r="B142" s="250" t="str">
        <f>IF(Unterschriftenliste!E140="","",Unterschriftenliste!E140)</f>
        <v/>
      </c>
      <c r="C142" s="250" t="str">
        <f>IF(Unterschriftenliste!F140="","",Unterschriftenliste!F140)</f>
        <v/>
      </c>
      <c r="D142" s="260" t="str">
        <f>IFERROR(IF(B142="","",VLOOKUP(CONCATENATE(B142&amp;" "&amp;C142),Dateneingabe_Teilnehm.!$L$5:$M$254,2,FALSE)),"")</f>
        <v/>
      </c>
      <c r="E142" s="272" t="str">
        <f t="shared" si="6"/>
        <v/>
      </c>
      <c r="F142" s="272" t="str">
        <f t="shared" si="7"/>
        <v/>
      </c>
      <c r="G142" s="272" t="str">
        <f t="shared" si="8"/>
        <v/>
      </c>
      <c r="H142" s="250"/>
      <c r="I142" s="272" t="str">
        <f>IFERROR(IF(B142="","",VLOOKUP(CONCATENATE(B142&amp;" "&amp;C142),Dateneingabe_Teilnehm.!$L$5:$R$254,3,FALSE)),"")</f>
        <v/>
      </c>
      <c r="J142" s="272" t="str">
        <f>IFERROR(IF(B142="","",VLOOKUP(CONCATENATE(B142&amp;" "&amp;C142),Dateneingabe_Teilnehm.!$L$5:$R$254,4,FALSE)),"")</f>
        <v/>
      </c>
      <c r="K142" s="272" t="str">
        <f>IFERROR(IF(B142="","",VLOOKUP(CONCATENATE(B142&amp;" "&amp;C142),Dateneingabe_Teilnehm.!$L$5:$R$254,5,FALSE)),"")</f>
        <v/>
      </c>
      <c r="L142" s="272" t="str">
        <f>IFERROR(IF(B142="","",VLOOKUP(CONCATENATE(B142&amp;" "&amp;C142),Dateneingabe_Teilnehm.!$L$5:$R$254,6,FALSE)),"")</f>
        <v/>
      </c>
      <c r="M142" s="273" t="str">
        <f>IFERROR(IF(B142="","",VLOOKUP(CONCATENATE(B142&amp;" "&amp;C142),Dateneingabe_Teilnehm.!$L$5:$R$254,7,FALSE)),"")</f>
        <v/>
      </c>
    </row>
    <row r="143" spans="1:13" ht="14.1" hidden="1" customHeight="1" x14ac:dyDescent="0.2">
      <c r="A143" s="256">
        <v>96</v>
      </c>
      <c r="B143" s="250" t="str">
        <f>IF(Unterschriftenliste!E141="","",Unterschriftenliste!E141)</f>
        <v/>
      </c>
      <c r="C143" s="250" t="str">
        <f>IF(Unterschriftenliste!F141="","",Unterschriftenliste!F141)</f>
        <v/>
      </c>
      <c r="D143" s="260" t="str">
        <f>IFERROR(IF(B143="","",VLOOKUP(CONCATENATE(B143&amp;" "&amp;C143),Dateneingabe_Teilnehm.!$L$5:$M$254,2,FALSE)),"")</f>
        <v/>
      </c>
      <c r="E143" s="272" t="str">
        <f t="shared" si="6"/>
        <v/>
      </c>
      <c r="F143" s="272" t="str">
        <f t="shared" si="7"/>
        <v/>
      </c>
      <c r="G143" s="272" t="str">
        <f t="shared" si="8"/>
        <v/>
      </c>
      <c r="H143" s="250"/>
      <c r="I143" s="272" t="str">
        <f>IFERROR(IF(B143="","",VLOOKUP(CONCATENATE(B143&amp;" "&amp;C143),Dateneingabe_Teilnehm.!$L$5:$R$254,3,FALSE)),"")</f>
        <v/>
      </c>
      <c r="J143" s="272" t="str">
        <f>IFERROR(IF(B143="","",VLOOKUP(CONCATENATE(B143&amp;" "&amp;C143),Dateneingabe_Teilnehm.!$L$5:$R$254,4,FALSE)),"")</f>
        <v/>
      </c>
      <c r="K143" s="272" t="str">
        <f>IFERROR(IF(B143="","",VLOOKUP(CONCATENATE(B143&amp;" "&amp;C143),Dateneingabe_Teilnehm.!$L$5:$R$254,5,FALSE)),"")</f>
        <v/>
      </c>
      <c r="L143" s="272" t="str">
        <f>IFERROR(IF(B143="","",VLOOKUP(CONCATENATE(B143&amp;" "&amp;C143),Dateneingabe_Teilnehm.!$L$5:$R$254,6,FALSE)),"")</f>
        <v/>
      </c>
      <c r="M143" s="273" t="str">
        <f>IFERROR(IF(B143="","",VLOOKUP(CONCATENATE(B143&amp;" "&amp;C143),Dateneingabe_Teilnehm.!$L$5:$R$254,7,FALSE)),"")</f>
        <v/>
      </c>
    </row>
    <row r="144" spans="1:13" ht="14.1" hidden="1" customHeight="1" x14ac:dyDescent="0.2">
      <c r="A144" s="256">
        <v>97</v>
      </c>
      <c r="B144" s="250" t="str">
        <f>IF(Unterschriftenliste!E142="","",Unterschriftenliste!E142)</f>
        <v/>
      </c>
      <c r="C144" s="250" t="str">
        <f>IF(Unterschriftenliste!F142="","",Unterschriftenliste!F142)</f>
        <v/>
      </c>
      <c r="D144" s="260" t="str">
        <f>IFERROR(IF(B144="","",VLOOKUP(CONCATENATE(B144&amp;" "&amp;C144),Dateneingabe_Teilnehm.!$L$5:$M$254,2,FALSE)),"")</f>
        <v/>
      </c>
      <c r="E144" s="272" t="str">
        <f t="shared" si="6"/>
        <v/>
      </c>
      <c r="F144" s="272" t="str">
        <f t="shared" si="7"/>
        <v/>
      </c>
      <c r="G144" s="272" t="str">
        <f t="shared" si="8"/>
        <v/>
      </c>
      <c r="H144" s="250"/>
      <c r="I144" s="272" t="str">
        <f>IFERROR(IF(B144="","",VLOOKUP(CONCATENATE(B144&amp;" "&amp;C144),Dateneingabe_Teilnehm.!$L$5:$R$254,3,FALSE)),"")</f>
        <v/>
      </c>
      <c r="J144" s="272" t="str">
        <f>IFERROR(IF(B144="","",VLOOKUP(CONCATENATE(B144&amp;" "&amp;C144),Dateneingabe_Teilnehm.!$L$5:$R$254,4,FALSE)),"")</f>
        <v/>
      </c>
      <c r="K144" s="272" t="str">
        <f>IFERROR(IF(B144="","",VLOOKUP(CONCATENATE(B144&amp;" "&amp;C144),Dateneingabe_Teilnehm.!$L$5:$R$254,5,FALSE)),"")</f>
        <v/>
      </c>
      <c r="L144" s="272" t="str">
        <f>IFERROR(IF(B144="","",VLOOKUP(CONCATENATE(B144&amp;" "&amp;C144),Dateneingabe_Teilnehm.!$L$5:$R$254,6,FALSE)),"")</f>
        <v/>
      </c>
      <c r="M144" s="273" t="str">
        <f>IFERROR(IF(B144="","",VLOOKUP(CONCATENATE(B144&amp;" "&amp;C144),Dateneingabe_Teilnehm.!$L$5:$R$254,7,FALSE)),"")</f>
        <v/>
      </c>
    </row>
    <row r="145" spans="1:13" ht="14.1" hidden="1" customHeight="1" x14ac:dyDescent="0.2">
      <c r="A145" s="256">
        <v>98</v>
      </c>
      <c r="B145" s="250" t="str">
        <f>IF(Unterschriftenliste!E143="","",Unterschriftenliste!E143)</f>
        <v/>
      </c>
      <c r="C145" s="250" t="str">
        <f>IF(Unterschriftenliste!F143="","",Unterschriftenliste!F143)</f>
        <v/>
      </c>
      <c r="D145" s="260" t="str">
        <f>IFERROR(IF(B145="","",VLOOKUP(CONCATENATE(B145&amp;" "&amp;C145),Dateneingabe_Teilnehm.!$L$5:$M$254,2,FALSE)),"")</f>
        <v/>
      </c>
      <c r="E145" s="272" t="str">
        <f t="shared" si="6"/>
        <v/>
      </c>
      <c r="F145" s="272" t="str">
        <f t="shared" si="7"/>
        <v/>
      </c>
      <c r="G145" s="272" t="str">
        <f t="shared" si="8"/>
        <v/>
      </c>
      <c r="H145" s="250"/>
      <c r="I145" s="272" t="str">
        <f>IFERROR(IF(B145="","",VLOOKUP(CONCATENATE(B145&amp;" "&amp;C145),Dateneingabe_Teilnehm.!$L$5:$R$254,3,FALSE)),"")</f>
        <v/>
      </c>
      <c r="J145" s="272" t="str">
        <f>IFERROR(IF(B145="","",VLOOKUP(CONCATENATE(B145&amp;" "&amp;C145),Dateneingabe_Teilnehm.!$L$5:$R$254,4,FALSE)),"")</f>
        <v/>
      </c>
      <c r="K145" s="272" t="str">
        <f>IFERROR(IF(B145="","",VLOOKUP(CONCATENATE(B145&amp;" "&amp;C145),Dateneingabe_Teilnehm.!$L$5:$R$254,5,FALSE)),"")</f>
        <v/>
      </c>
      <c r="L145" s="272" t="str">
        <f>IFERROR(IF(B145="","",VLOOKUP(CONCATENATE(B145&amp;" "&amp;C145),Dateneingabe_Teilnehm.!$L$5:$R$254,6,FALSE)),"")</f>
        <v/>
      </c>
      <c r="M145" s="273" t="str">
        <f>IFERROR(IF(B145="","",VLOOKUP(CONCATENATE(B145&amp;" "&amp;C145),Dateneingabe_Teilnehm.!$L$5:$R$254,7,FALSE)),"")</f>
        <v/>
      </c>
    </row>
    <row r="146" spans="1:13" ht="14.1" hidden="1" customHeight="1" x14ac:dyDescent="0.2">
      <c r="A146" s="256">
        <v>99</v>
      </c>
      <c r="B146" s="250" t="str">
        <f>IF(Unterschriftenliste!E144="","",Unterschriftenliste!E144)</f>
        <v/>
      </c>
      <c r="C146" s="250" t="str">
        <f>IF(Unterschriftenliste!F144="","",Unterschriftenliste!F144)</f>
        <v/>
      </c>
      <c r="D146" s="260" t="str">
        <f>IFERROR(IF(B146="","",VLOOKUP(CONCATENATE(B146&amp;" "&amp;C146),Dateneingabe_Teilnehm.!$L$5:$M$254,2,FALSE)),"")</f>
        <v/>
      </c>
      <c r="E146" s="272" t="str">
        <f t="shared" si="6"/>
        <v/>
      </c>
      <c r="F146" s="272" t="str">
        <f t="shared" si="7"/>
        <v/>
      </c>
      <c r="G146" s="272" t="str">
        <f t="shared" si="8"/>
        <v/>
      </c>
      <c r="H146" s="250"/>
      <c r="I146" s="272" t="str">
        <f>IFERROR(IF(B146="","",VLOOKUP(CONCATENATE(B146&amp;" "&amp;C146),Dateneingabe_Teilnehm.!$L$5:$R$254,3,FALSE)),"")</f>
        <v/>
      </c>
      <c r="J146" s="272" t="str">
        <f>IFERROR(IF(B146="","",VLOOKUP(CONCATENATE(B146&amp;" "&amp;C146),Dateneingabe_Teilnehm.!$L$5:$R$254,4,FALSE)),"")</f>
        <v/>
      </c>
      <c r="K146" s="272" t="str">
        <f>IFERROR(IF(B146="","",VLOOKUP(CONCATENATE(B146&amp;" "&amp;C146),Dateneingabe_Teilnehm.!$L$5:$R$254,5,FALSE)),"")</f>
        <v/>
      </c>
      <c r="L146" s="272" t="str">
        <f>IFERROR(IF(B146="","",VLOOKUP(CONCATENATE(B146&amp;" "&amp;C146),Dateneingabe_Teilnehm.!$L$5:$R$254,6,FALSE)),"")</f>
        <v/>
      </c>
      <c r="M146" s="273" t="str">
        <f>IFERROR(IF(B146="","",VLOOKUP(CONCATENATE(B146&amp;" "&amp;C146),Dateneingabe_Teilnehm.!$L$5:$R$254,7,FALSE)),"")</f>
        <v/>
      </c>
    </row>
    <row r="147" spans="1:13" ht="14.1" hidden="1" customHeight="1" x14ac:dyDescent="0.2">
      <c r="A147" s="256">
        <v>100</v>
      </c>
      <c r="B147" s="250" t="str">
        <f>IF(Unterschriftenliste!E145="","",Unterschriftenliste!E145)</f>
        <v/>
      </c>
      <c r="C147" s="250" t="str">
        <f>IF(Unterschriftenliste!F145="","",Unterschriftenliste!F145)</f>
        <v/>
      </c>
      <c r="D147" s="260" t="str">
        <f>IFERROR(IF(B147="","",VLOOKUP(CONCATENATE(B147&amp;" "&amp;C147),Dateneingabe_Teilnehm.!$L$5:$M$254,2,FALSE)),"")</f>
        <v/>
      </c>
      <c r="E147" s="272" t="str">
        <f t="shared" si="6"/>
        <v/>
      </c>
      <c r="F147" s="272" t="str">
        <f t="shared" si="7"/>
        <v/>
      </c>
      <c r="G147" s="272" t="str">
        <f t="shared" si="8"/>
        <v/>
      </c>
      <c r="H147" s="250"/>
      <c r="I147" s="272" t="str">
        <f>IFERROR(IF(B147="","",VLOOKUP(CONCATENATE(B147&amp;" "&amp;C147),Dateneingabe_Teilnehm.!$L$5:$R$254,3,FALSE)),"")</f>
        <v/>
      </c>
      <c r="J147" s="272" t="str">
        <f>IFERROR(IF(B147="","",VLOOKUP(CONCATENATE(B147&amp;" "&amp;C147),Dateneingabe_Teilnehm.!$L$5:$R$254,4,FALSE)),"")</f>
        <v/>
      </c>
      <c r="K147" s="272" t="str">
        <f>IFERROR(IF(B147="","",VLOOKUP(CONCATENATE(B147&amp;" "&amp;C147),Dateneingabe_Teilnehm.!$L$5:$R$254,5,FALSE)),"")</f>
        <v/>
      </c>
      <c r="L147" s="272" t="str">
        <f>IFERROR(IF(B147="","",VLOOKUP(CONCATENATE(B147&amp;" "&amp;C147),Dateneingabe_Teilnehm.!$L$5:$R$254,6,FALSE)),"")</f>
        <v/>
      </c>
      <c r="M147" s="273" t="str">
        <f>IFERROR(IF(B147="","",VLOOKUP(CONCATENATE(B147&amp;" "&amp;C147),Dateneingabe_Teilnehm.!$L$5:$R$254,7,FALSE)),"")</f>
        <v/>
      </c>
    </row>
    <row r="148" spans="1:13" ht="14.1" hidden="1" customHeight="1" x14ac:dyDescent="0.2">
      <c r="A148" s="256">
        <v>101</v>
      </c>
      <c r="B148" s="250" t="str">
        <f>IF(Unterschriftenliste!E146="","",Unterschriftenliste!E146)</f>
        <v/>
      </c>
      <c r="C148" s="250" t="str">
        <f>IF(Unterschriftenliste!F146="","",Unterschriftenliste!F146)</f>
        <v/>
      </c>
      <c r="D148" s="260" t="str">
        <f>IFERROR(IF(B148="","",VLOOKUP(CONCATENATE(B148&amp;" "&amp;C148),Dateneingabe_Teilnehm.!$L$5:$M$254,2,FALSE)),"")</f>
        <v/>
      </c>
      <c r="E148" s="272" t="str">
        <f t="shared" si="6"/>
        <v/>
      </c>
      <c r="F148" s="272" t="str">
        <f t="shared" si="7"/>
        <v/>
      </c>
      <c r="G148" s="272" t="str">
        <f t="shared" si="8"/>
        <v/>
      </c>
      <c r="H148" s="250"/>
      <c r="I148" s="272" t="str">
        <f>IFERROR(IF(B148="","",VLOOKUP(CONCATENATE(B148&amp;" "&amp;C148),Dateneingabe_Teilnehm.!$L$5:$R$254,3,FALSE)),"")</f>
        <v/>
      </c>
      <c r="J148" s="272" t="str">
        <f>IFERROR(IF(B148="","",VLOOKUP(CONCATENATE(B148&amp;" "&amp;C148),Dateneingabe_Teilnehm.!$L$5:$R$254,4,FALSE)),"")</f>
        <v/>
      </c>
      <c r="K148" s="272" t="str">
        <f>IFERROR(IF(B148="","",VLOOKUP(CONCATENATE(B148&amp;" "&amp;C148),Dateneingabe_Teilnehm.!$L$5:$R$254,5,FALSE)),"")</f>
        <v/>
      </c>
      <c r="L148" s="272" t="str">
        <f>IFERROR(IF(B148="","",VLOOKUP(CONCATENATE(B148&amp;" "&amp;C148),Dateneingabe_Teilnehm.!$L$5:$R$254,6,FALSE)),"")</f>
        <v/>
      </c>
      <c r="M148" s="273" t="str">
        <f>IFERROR(IF(B148="","",VLOOKUP(CONCATENATE(B148&amp;" "&amp;C148),Dateneingabe_Teilnehm.!$L$5:$R$254,7,FALSE)),"")</f>
        <v/>
      </c>
    </row>
    <row r="149" spans="1:13" ht="14.1" hidden="1" customHeight="1" x14ac:dyDescent="0.2">
      <c r="A149" s="256">
        <v>102</v>
      </c>
      <c r="B149" s="250" t="str">
        <f>IF(Unterschriftenliste!E147="","",Unterschriftenliste!E147)</f>
        <v/>
      </c>
      <c r="C149" s="250" t="str">
        <f>IF(Unterschriftenliste!F147="","",Unterschriftenliste!F147)</f>
        <v/>
      </c>
      <c r="D149" s="260" t="str">
        <f>IFERROR(IF(B149="","",VLOOKUP(CONCATENATE(B149&amp;" "&amp;C149),Dateneingabe_Teilnehm.!$L$5:$M$254,2,FALSE)),"")</f>
        <v/>
      </c>
      <c r="E149" s="272" t="str">
        <f t="shared" si="6"/>
        <v/>
      </c>
      <c r="F149" s="272" t="str">
        <f t="shared" si="7"/>
        <v/>
      </c>
      <c r="G149" s="272" t="str">
        <f t="shared" si="8"/>
        <v/>
      </c>
      <c r="H149" s="250"/>
      <c r="I149" s="272" t="str">
        <f>IFERROR(IF(B149="","",VLOOKUP(CONCATENATE(B149&amp;" "&amp;C149),Dateneingabe_Teilnehm.!$L$5:$R$254,3,FALSE)),"")</f>
        <v/>
      </c>
      <c r="J149" s="272" t="str">
        <f>IFERROR(IF(B149="","",VLOOKUP(CONCATENATE(B149&amp;" "&amp;C149),Dateneingabe_Teilnehm.!$L$5:$R$254,4,FALSE)),"")</f>
        <v/>
      </c>
      <c r="K149" s="272" t="str">
        <f>IFERROR(IF(B149="","",VLOOKUP(CONCATENATE(B149&amp;" "&amp;C149),Dateneingabe_Teilnehm.!$L$5:$R$254,5,FALSE)),"")</f>
        <v/>
      </c>
      <c r="L149" s="272" t="str">
        <f>IFERROR(IF(B149="","",VLOOKUP(CONCATENATE(B149&amp;" "&amp;C149),Dateneingabe_Teilnehm.!$L$5:$R$254,6,FALSE)),"")</f>
        <v/>
      </c>
      <c r="M149" s="273" t="str">
        <f>IFERROR(IF(B149="","",VLOOKUP(CONCATENATE(B149&amp;" "&amp;C149),Dateneingabe_Teilnehm.!$L$5:$R$254,7,FALSE)),"")</f>
        <v/>
      </c>
    </row>
    <row r="150" spans="1:13" ht="14.1" hidden="1" customHeight="1" x14ac:dyDescent="0.2">
      <c r="A150" s="256">
        <v>103</v>
      </c>
      <c r="B150" s="250" t="str">
        <f>IF(Unterschriftenliste!E148="","",Unterschriftenliste!E148)</f>
        <v/>
      </c>
      <c r="C150" s="250" t="str">
        <f>IF(Unterschriftenliste!F148="","",Unterschriftenliste!F148)</f>
        <v/>
      </c>
      <c r="D150" s="260" t="str">
        <f>IFERROR(IF(B150="","",VLOOKUP(CONCATENATE(B150&amp;" "&amp;C150),Dateneingabe_Teilnehm.!$L$5:$M$254,2,FALSE)),"")</f>
        <v/>
      </c>
      <c r="E150" s="272" t="str">
        <f t="shared" si="6"/>
        <v/>
      </c>
      <c r="F150" s="272" t="str">
        <f t="shared" si="7"/>
        <v/>
      </c>
      <c r="G150" s="272" t="str">
        <f t="shared" si="8"/>
        <v/>
      </c>
      <c r="H150" s="250"/>
      <c r="I150" s="272" t="str">
        <f>IFERROR(IF(B150="","",VLOOKUP(CONCATENATE(B150&amp;" "&amp;C150),Dateneingabe_Teilnehm.!$L$5:$R$254,3,FALSE)),"")</f>
        <v/>
      </c>
      <c r="J150" s="272" t="str">
        <f>IFERROR(IF(B150="","",VLOOKUP(CONCATENATE(B150&amp;" "&amp;C150),Dateneingabe_Teilnehm.!$L$5:$R$254,4,FALSE)),"")</f>
        <v/>
      </c>
      <c r="K150" s="272" t="str">
        <f>IFERROR(IF(B150="","",VLOOKUP(CONCATENATE(B150&amp;" "&amp;C150),Dateneingabe_Teilnehm.!$L$5:$R$254,5,FALSE)),"")</f>
        <v/>
      </c>
      <c r="L150" s="272" t="str">
        <f>IFERROR(IF(B150="","",VLOOKUP(CONCATENATE(B150&amp;" "&amp;C150),Dateneingabe_Teilnehm.!$L$5:$R$254,6,FALSE)),"")</f>
        <v/>
      </c>
      <c r="M150" s="273" t="str">
        <f>IFERROR(IF(B150="","",VLOOKUP(CONCATENATE(B150&amp;" "&amp;C150),Dateneingabe_Teilnehm.!$L$5:$R$254,7,FALSE)),"")</f>
        <v/>
      </c>
    </row>
    <row r="151" spans="1:13" ht="14.1" hidden="1" customHeight="1" x14ac:dyDescent="0.2">
      <c r="A151" s="256">
        <v>104</v>
      </c>
      <c r="B151" s="250" t="str">
        <f>IF(Unterschriftenliste!E149="","",Unterschriftenliste!E149)</f>
        <v/>
      </c>
      <c r="C151" s="250" t="str">
        <f>IF(Unterschriftenliste!F149="","",Unterschriftenliste!F149)</f>
        <v/>
      </c>
      <c r="D151" s="260" t="str">
        <f>IFERROR(IF(B151="","",VLOOKUP(CONCATENATE(B151&amp;" "&amp;C151),Dateneingabe_Teilnehm.!$L$5:$M$254,2,FALSE)),"")</f>
        <v/>
      </c>
      <c r="E151" s="272" t="str">
        <f t="shared" si="6"/>
        <v/>
      </c>
      <c r="F151" s="272" t="str">
        <f t="shared" si="7"/>
        <v/>
      </c>
      <c r="G151" s="272" t="str">
        <f t="shared" si="8"/>
        <v/>
      </c>
      <c r="H151" s="250"/>
      <c r="I151" s="272" t="str">
        <f>IFERROR(IF(B151="","",VLOOKUP(CONCATENATE(B151&amp;" "&amp;C151),Dateneingabe_Teilnehm.!$L$5:$R$254,3,FALSE)),"")</f>
        <v/>
      </c>
      <c r="J151" s="272" t="str">
        <f>IFERROR(IF(B151="","",VLOOKUP(CONCATENATE(B151&amp;" "&amp;C151),Dateneingabe_Teilnehm.!$L$5:$R$254,4,FALSE)),"")</f>
        <v/>
      </c>
      <c r="K151" s="272" t="str">
        <f>IFERROR(IF(B151="","",VLOOKUP(CONCATENATE(B151&amp;" "&amp;C151),Dateneingabe_Teilnehm.!$L$5:$R$254,5,FALSE)),"")</f>
        <v/>
      </c>
      <c r="L151" s="272" t="str">
        <f>IFERROR(IF(B151="","",VLOOKUP(CONCATENATE(B151&amp;" "&amp;C151),Dateneingabe_Teilnehm.!$L$5:$R$254,6,FALSE)),"")</f>
        <v/>
      </c>
      <c r="M151" s="273" t="str">
        <f>IFERROR(IF(B151="","",VLOOKUP(CONCATENATE(B151&amp;" "&amp;C151),Dateneingabe_Teilnehm.!$L$5:$R$254,7,FALSE)),"")</f>
        <v/>
      </c>
    </row>
    <row r="152" spans="1:13" ht="14.1" hidden="1" customHeight="1" x14ac:dyDescent="0.2">
      <c r="A152" s="256">
        <v>105</v>
      </c>
      <c r="B152" s="250" t="str">
        <f>IF(Unterschriftenliste!E150="","",Unterschriftenliste!E150)</f>
        <v/>
      </c>
      <c r="C152" s="250" t="str">
        <f>IF(Unterschriftenliste!F150="","",Unterschriftenliste!F150)</f>
        <v/>
      </c>
      <c r="D152" s="260" t="str">
        <f>IFERROR(IF(B152="","",VLOOKUP(CONCATENATE(B152&amp;" "&amp;C152),Dateneingabe_Teilnehm.!$L$5:$M$254,2,FALSE)),"")</f>
        <v/>
      </c>
      <c r="E152" s="272" t="str">
        <f t="shared" si="6"/>
        <v/>
      </c>
      <c r="F152" s="272" t="str">
        <f t="shared" si="7"/>
        <v/>
      </c>
      <c r="G152" s="272" t="str">
        <f t="shared" si="8"/>
        <v/>
      </c>
      <c r="H152" s="250"/>
      <c r="I152" s="272" t="str">
        <f>IFERROR(IF(B152="","",VLOOKUP(CONCATENATE(B152&amp;" "&amp;C152),Dateneingabe_Teilnehm.!$L$5:$R$254,3,FALSE)),"")</f>
        <v/>
      </c>
      <c r="J152" s="272" t="str">
        <f>IFERROR(IF(B152="","",VLOOKUP(CONCATENATE(B152&amp;" "&amp;C152),Dateneingabe_Teilnehm.!$L$5:$R$254,4,FALSE)),"")</f>
        <v/>
      </c>
      <c r="K152" s="272" t="str">
        <f>IFERROR(IF(B152="","",VLOOKUP(CONCATENATE(B152&amp;" "&amp;C152),Dateneingabe_Teilnehm.!$L$5:$R$254,5,FALSE)),"")</f>
        <v/>
      </c>
      <c r="L152" s="272" t="str">
        <f>IFERROR(IF(B152="","",VLOOKUP(CONCATENATE(B152&amp;" "&amp;C152),Dateneingabe_Teilnehm.!$L$5:$R$254,6,FALSE)),"")</f>
        <v/>
      </c>
      <c r="M152" s="273" t="str">
        <f>IFERROR(IF(B152="","",VLOOKUP(CONCATENATE(B152&amp;" "&amp;C152),Dateneingabe_Teilnehm.!$L$5:$R$254,7,FALSE)),"")</f>
        <v/>
      </c>
    </row>
    <row r="153" spans="1:13" ht="14.1" hidden="1" customHeight="1" x14ac:dyDescent="0.2">
      <c r="A153" s="256">
        <v>106</v>
      </c>
      <c r="B153" s="250" t="str">
        <f>IF(Unterschriftenliste!E151="","",Unterschriftenliste!E151)</f>
        <v/>
      </c>
      <c r="C153" s="250" t="str">
        <f>IF(Unterschriftenliste!F151="","",Unterschriftenliste!F151)</f>
        <v/>
      </c>
      <c r="D153" s="260" t="str">
        <f>IFERROR(IF(B153="","",VLOOKUP(CONCATENATE(B153&amp;" "&amp;C153),Dateneingabe_Teilnehm.!$L$5:$M$254,2,FALSE)),"")</f>
        <v/>
      </c>
      <c r="E153" s="272" t="str">
        <f t="shared" si="6"/>
        <v/>
      </c>
      <c r="F153" s="272" t="str">
        <f t="shared" si="7"/>
        <v/>
      </c>
      <c r="G153" s="272" t="str">
        <f t="shared" si="8"/>
        <v/>
      </c>
      <c r="H153" s="250"/>
      <c r="I153" s="272" t="str">
        <f>IFERROR(IF(B153="","",VLOOKUP(CONCATENATE(B153&amp;" "&amp;C153),Dateneingabe_Teilnehm.!$L$5:$R$254,3,FALSE)),"")</f>
        <v/>
      </c>
      <c r="J153" s="272" t="str">
        <f>IFERROR(IF(B153="","",VLOOKUP(CONCATENATE(B153&amp;" "&amp;C153),Dateneingabe_Teilnehm.!$L$5:$R$254,4,FALSE)),"")</f>
        <v/>
      </c>
      <c r="K153" s="272" t="str">
        <f>IFERROR(IF(B153="","",VLOOKUP(CONCATENATE(B153&amp;" "&amp;C153),Dateneingabe_Teilnehm.!$L$5:$R$254,5,FALSE)),"")</f>
        <v/>
      </c>
      <c r="L153" s="272" t="str">
        <f>IFERROR(IF(B153="","",VLOOKUP(CONCATENATE(B153&amp;" "&amp;C153),Dateneingabe_Teilnehm.!$L$5:$R$254,6,FALSE)),"")</f>
        <v/>
      </c>
      <c r="M153" s="273" t="str">
        <f>IFERROR(IF(B153="","",VLOOKUP(CONCATENATE(B153&amp;" "&amp;C153),Dateneingabe_Teilnehm.!$L$5:$R$254,7,FALSE)),"")</f>
        <v/>
      </c>
    </row>
    <row r="154" spans="1:13" ht="14.1" hidden="1" customHeight="1" x14ac:dyDescent="0.2">
      <c r="A154" s="256">
        <v>107</v>
      </c>
      <c r="B154" s="250" t="str">
        <f>IF(Unterschriftenliste!E152="","",Unterschriftenliste!E152)</f>
        <v/>
      </c>
      <c r="C154" s="250" t="str">
        <f>IF(Unterschriftenliste!F152="","",Unterschriftenliste!F152)</f>
        <v/>
      </c>
      <c r="D154" s="260" t="str">
        <f>IFERROR(IF(B154="","",VLOOKUP(CONCATENATE(B154&amp;" "&amp;C154),Dateneingabe_Teilnehm.!$L$5:$M$254,2,FALSE)),"")</f>
        <v/>
      </c>
      <c r="E154" s="272" t="str">
        <f t="shared" si="6"/>
        <v/>
      </c>
      <c r="F154" s="272" t="str">
        <f t="shared" si="7"/>
        <v/>
      </c>
      <c r="G154" s="272" t="str">
        <f t="shared" si="8"/>
        <v/>
      </c>
      <c r="H154" s="250"/>
      <c r="I154" s="272" t="str">
        <f>IFERROR(IF(B154="","",VLOOKUP(CONCATENATE(B154&amp;" "&amp;C154),Dateneingabe_Teilnehm.!$L$5:$R$254,3,FALSE)),"")</f>
        <v/>
      </c>
      <c r="J154" s="272" t="str">
        <f>IFERROR(IF(B154="","",VLOOKUP(CONCATENATE(B154&amp;" "&amp;C154),Dateneingabe_Teilnehm.!$L$5:$R$254,4,FALSE)),"")</f>
        <v/>
      </c>
      <c r="K154" s="272" t="str">
        <f>IFERROR(IF(B154="","",VLOOKUP(CONCATENATE(B154&amp;" "&amp;C154),Dateneingabe_Teilnehm.!$L$5:$R$254,5,FALSE)),"")</f>
        <v/>
      </c>
      <c r="L154" s="272" t="str">
        <f>IFERROR(IF(B154="","",VLOOKUP(CONCATENATE(B154&amp;" "&amp;C154),Dateneingabe_Teilnehm.!$L$5:$R$254,6,FALSE)),"")</f>
        <v/>
      </c>
      <c r="M154" s="273" t="str">
        <f>IFERROR(IF(B154="","",VLOOKUP(CONCATENATE(B154&amp;" "&amp;C154),Dateneingabe_Teilnehm.!$L$5:$R$254,7,FALSE)),"")</f>
        <v/>
      </c>
    </row>
    <row r="155" spans="1:13" ht="14.1" hidden="1" customHeight="1" x14ac:dyDescent="0.2">
      <c r="A155" s="256">
        <v>108</v>
      </c>
      <c r="B155" s="250" t="str">
        <f>IF(Unterschriftenliste!E153="","",Unterschriftenliste!E153)</f>
        <v/>
      </c>
      <c r="C155" s="250" t="str">
        <f>IF(Unterschriftenliste!F153="","",Unterschriftenliste!F153)</f>
        <v/>
      </c>
      <c r="D155" s="260" t="str">
        <f>IFERROR(IF(B155="","",VLOOKUP(CONCATENATE(B155&amp;" "&amp;C155),Dateneingabe_Teilnehm.!$L$5:$M$254,2,FALSE)),"")</f>
        <v/>
      </c>
      <c r="E155" s="272" t="str">
        <f t="shared" si="6"/>
        <v/>
      </c>
      <c r="F155" s="272" t="str">
        <f t="shared" si="7"/>
        <v/>
      </c>
      <c r="G155" s="272" t="str">
        <f t="shared" si="8"/>
        <v/>
      </c>
      <c r="H155" s="250"/>
      <c r="I155" s="272" t="str">
        <f>IFERROR(IF(B155="","",VLOOKUP(CONCATENATE(B155&amp;" "&amp;C155),Dateneingabe_Teilnehm.!$L$5:$R$254,3,FALSE)),"")</f>
        <v/>
      </c>
      <c r="J155" s="272" t="str">
        <f>IFERROR(IF(B155="","",VLOOKUP(CONCATENATE(B155&amp;" "&amp;C155),Dateneingabe_Teilnehm.!$L$5:$R$254,4,FALSE)),"")</f>
        <v/>
      </c>
      <c r="K155" s="272" t="str">
        <f>IFERROR(IF(B155="","",VLOOKUP(CONCATENATE(B155&amp;" "&amp;C155),Dateneingabe_Teilnehm.!$L$5:$R$254,5,FALSE)),"")</f>
        <v/>
      </c>
      <c r="L155" s="272" t="str">
        <f>IFERROR(IF(B155="","",VLOOKUP(CONCATENATE(B155&amp;" "&amp;C155),Dateneingabe_Teilnehm.!$L$5:$R$254,6,FALSE)),"")</f>
        <v/>
      </c>
      <c r="M155" s="273" t="str">
        <f>IFERROR(IF(B155="","",VLOOKUP(CONCATENATE(B155&amp;" "&amp;C155),Dateneingabe_Teilnehm.!$L$5:$R$254,7,FALSE)),"")</f>
        <v/>
      </c>
    </row>
    <row r="156" spans="1:13" ht="14.1" hidden="1" customHeight="1" x14ac:dyDescent="0.2">
      <c r="A156" s="256">
        <v>109</v>
      </c>
      <c r="B156" s="250" t="str">
        <f>IF(Unterschriftenliste!E154="","",Unterschriftenliste!E154)</f>
        <v/>
      </c>
      <c r="C156" s="250" t="str">
        <f>IF(Unterschriftenliste!F154="","",Unterschriftenliste!F154)</f>
        <v/>
      </c>
      <c r="D156" s="260" t="str">
        <f>IFERROR(IF(B156="","",VLOOKUP(CONCATENATE(B156&amp;" "&amp;C156),Dateneingabe_Teilnehm.!$L$5:$M$254,2,FALSE)),"")</f>
        <v/>
      </c>
      <c r="E156" s="272" t="str">
        <f t="shared" si="6"/>
        <v/>
      </c>
      <c r="F156" s="272" t="str">
        <f t="shared" si="7"/>
        <v/>
      </c>
      <c r="G156" s="272" t="str">
        <f t="shared" si="8"/>
        <v/>
      </c>
      <c r="H156" s="250"/>
      <c r="I156" s="272" t="str">
        <f>IFERROR(IF(B156="","",VLOOKUP(CONCATENATE(B156&amp;" "&amp;C156),Dateneingabe_Teilnehm.!$L$5:$R$254,3,FALSE)),"")</f>
        <v/>
      </c>
      <c r="J156" s="272" t="str">
        <f>IFERROR(IF(B156="","",VLOOKUP(CONCATENATE(B156&amp;" "&amp;C156),Dateneingabe_Teilnehm.!$L$5:$R$254,4,FALSE)),"")</f>
        <v/>
      </c>
      <c r="K156" s="272" t="str">
        <f>IFERROR(IF(B156="","",VLOOKUP(CONCATENATE(B156&amp;" "&amp;C156),Dateneingabe_Teilnehm.!$L$5:$R$254,5,FALSE)),"")</f>
        <v/>
      </c>
      <c r="L156" s="272" t="str">
        <f>IFERROR(IF(B156="","",VLOOKUP(CONCATENATE(B156&amp;" "&amp;C156),Dateneingabe_Teilnehm.!$L$5:$R$254,6,FALSE)),"")</f>
        <v/>
      </c>
      <c r="M156" s="273" t="str">
        <f>IFERROR(IF(B156="","",VLOOKUP(CONCATENATE(B156&amp;" "&amp;C156),Dateneingabe_Teilnehm.!$L$5:$R$254,7,FALSE)),"")</f>
        <v/>
      </c>
    </row>
    <row r="157" spans="1:13" ht="14.1" hidden="1" customHeight="1" x14ac:dyDescent="0.2">
      <c r="A157" s="256">
        <v>110</v>
      </c>
      <c r="B157" s="250" t="str">
        <f>IF(Unterschriftenliste!E155="","",Unterschriftenliste!E155)</f>
        <v/>
      </c>
      <c r="C157" s="250" t="str">
        <f>IF(Unterschriftenliste!F155="","",Unterschriftenliste!F155)</f>
        <v/>
      </c>
      <c r="D157" s="260" t="str">
        <f>IFERROR(IF(B157="","",VLOOKUP(CONCATENATE(B157&amp;" "&amp;C157),Dateneingabe_Teilnehm.!$L$5:$M$254,2,FALSE)),"")</f>
        <v/>
      </c>
      <c r="E157" s="272" t="str">
        <f t="shared" si="6"/>
        <v/>
      </c>
      <c r="F157" s="272" t="str">
        <f t="shared" si="7"/>
        <v/>
      </c>
      <c r="G157" s="272" t="str">
        <f t="shared" si="8"/>
        <v/>
      </c>
      <c r="H157" s="250"/>
      <c r="I157" s="272" t="str">
        <f>IFERROR(IF(B157="","",VLOOKUP(CONCATENATE(B157&amp;" "&amp;C157),Dateneingabe_Teilnehm.!$L$5:$R$254,3,FALSE)),"")</f>
        <v/>
      </c>
      <c r="J157" s="272" t="str">
        <f>IFERROR(IF(B157="","",VLOOKUP(CONCATENATE(B157&amp;" "&amp;C157),Dateneingabe_Teilnehm.!$L$5:$R$254,4,FALSE)),"")</f>
        <v/>
      </c>
      <c r="K157" s="272" t="str">
        <f>IFERROR(IF(B157="","",VLOOKUP(CONCATENATE(B157&amp;" "&amp;C157),Dateneingabe_Teilnehm.!$L$5:$R$254,5,FALSE)),"")</f>
        <v/>
      </c>
      <c r="L157" s="272" t="str">
        <f>IFERROR(IF(B157="","",VLOOKUP(CONCATENATE(B157&amp;" "&amp;C157),Dateneingabe_Teilnehm.!$L$5:$R$254,6,FALSE)),"")</f>
        <v/>
      </c>
      <c r="M157" s="273" t="str">
        <f>IFERROR(IF(B157="","",VLOOKUP(CONCATENATE(B157&amp;" "&amp;C157),Dateneingabe_Teilnehm.!$L$5:$R$254,7,FALSE)),"")</f>
        <v/>
      </c>
    </row>
    <row r="158" spans="1:13" ht="14.1" hidden="1" customHeight="1" x14ac:dyDescent="0.2">
      <c r="A158" s="256">
        <v>111</v>
      </c>
      <c r="B158" s="250" t="str">
        <f>IF(Unterschriftenliste!E156="","",Unterschriftenliste!E156)</f>
        <v/>
      </c>
      <c r="C158" s="250" t="str">
        <f>IF(Unterschriftenliste!F156="","",Unterschriftenliste!F156)</f>
        <v/>
      </c>
      <c r="D158" s="260" t="str">
        <f>IFERROR(IF(B158="","",VLOOKUP(CONCATENATE(B158&amp;" "&amp;C158),Dateneingabe_Teilnehm.!$L$5:$M$254,2,FALSE)),"")</f>
        <v/>
      </c>
      <c r="E158" s="272" t="str">
        <f t="shared" si="6"/>
        <v/>
      </c>
      <c r="F158" s="272" t="str">
        <f t="shared" si="7"/>
        <v/>
      </c>
      <c r="G158" s="272" t="str">
        <f t="shared" si="8"/>
        <v/>
      </c>
      <c r="H158" s="250"/>
      <c r="I158" s="272" t="str">
        <f>IFERROR(IF(B158="","",VLOOKUP(CONCATENATE(B158&amp;" "&amp;C158),Dateneingabe_Teilnehm.!$L$5:$R$254,3,FALSE)),"")</f>
        <v/>
      </c>
      <c r="J158" s="272" t="str">
        <f>IFERROR(IF(B158="","",VLOOKUP(CONCATENATE(B158&amp;" "&amp;C158),Dateneingabe_Teilnehm.!$L$5:$R$254,4,FALSE)),"")</f>
        <v/>
      </c>
      <c r="K158" s="272" t="str">
        <f>IFERROR(IF(B158="","",VLOOKUP(CONCATENATE(B158&amp;" "&amp;C158),Dateneingabe_Teilnehm.!$L$5:$R$254,5,FALSE)),"")</f>
        <v/>
      </c>
      <c r="L158" s="272" t="str">
        <f>IFERROR(IF(B158="","",VLOOKUP(CONCATENATE(B158&amp;" "&amp;C158),Dateneingabe_Teilnehm.!$L$5:$R$254,6,FALSE)),"")</f>
        <v/>
      </c>
      <c r="M158" s="273" t="str">
        <f>IFERROR(IF(B158="","",VLOOKUP(CONCATENATE(B158&amp;" "&amp;C158),Dateneingabe_Teilnehm.!$L$5:$R$254,7,FALSE)),"")</f>
        <v/>
      </c>
    </row>
    <row r="159" spans="1:13" ht="14.1" hidden="1" customHeight="1" x14ac:dyDescent="0.2">
      <c r="A159" s="256">
        <v>112</v>
      </c>
      <c r="B159" s="250" t="str">
        <f>IF(Unterschriftenliste!E157="","",Unterschriftenliste!E157)</f>
        <v/>
      </c>
      <c r="C159" s="250" t="str">
        <f>IF(Unterschriftenliste!F157="","",Unterschriftenliste!F157)</f>
        <v/>
      </c>
      <c r="D159" s="260" t="str">
        <f>IFERROR(IF(B159="","",VLOOKUP(CONCATENATE(B159&amp;" "&amp;C159),Dateneingabe_Teilnehm.!$L$5:$M$254,2,FALSE)),"")</f>
        <v/>
      </c>
      <c r="E159" s="272" t="str">
        <f t="shared" si="6"/>
        <v/>
      </c>
      <c r="F159" s="272" t="str">
        <f t="shared" si="7"/>
        <v/>
      </c>
      <c r="G159" s="272" t="str">
        <f t="shared" si="8"/>
        <v/>
      </c>
      <c r="H159" s="250"/>
      <c r="I159" s="272" t="str">
        <f>IFERROR(IF(B159="","",VLOOKUP(CONCATENATE(B159&amp;" "&amp;C159),Dateneingabe_Teilnehm.!$L$5:$R$254,3,FALSE)),"")</f>
        <v/>
      </c>
      <c r="J159" s="272" t="str">
        <f>IFERROR(IF(B159="","",VLOOKUP(CONCATENATE(B159&amp;" "&amp;C159),Dateneingabe_Teilnehm.!$L$5:$R$254,4,FALSE)),"")</f>
        <v/>
      </c>
      <c r="K159" s="272" t="str">
        <f>IFERROR(IF(B159="","",VLOOKUP(CONCATENATE(B159&amp;" "&amp;C159),Dateneingabe_Teilnehm.!$L$5:$R$254,5,FALSE)),"")</f>
        <v/>
      </c>
      <c r="L159" s="272" t="str">
        <f>IFERROR(IF(B159="","",VLOOKUP(CONCATENATE(B159&amp;" "&amp;C159),Dateneingabe_Teilnehm.!$L$5:$R$254,6,FALSE)),"")</f>
        <v/>
      </c>
      <c r="M159" s="273" t="str">
        <f>IFERROR(IF(B159="","",VLOOKUP(CONCATENATE(B159&amp;" "&amp;C159),Dateneingabe_Teilnehm.!$L$5:$R$254,7,FALSE)),"")</f>
        <v/>
      </c>
    </row>
    <row r="160" spans="1:13" ht="14.1" hidden="1" customHeight="1" x14ac:dyDescent="0.2">
      <c r="A160" s="256">
        <v>113</v>
      </c>
      <c r="B160" s="250" t="str">
        <f>IF(Unterschriftenliste!E158="","",Unterschriftenliste!E158)</f>
        <v/>
      </c>
      <c r="C160" s="250" t="str">
        <f>IF(Unterschriftenliste!F158="","",Unterschriftenliste!F158)</f>
        <v/>
      </c>
      <c r="D160" s="260" t="str">
        <f>IFERROR(IF(B160="","",VLOOKUP(CONCATENATE(B160&amp;" "&amp;C160),Dateneingabe_Teilnehm.!$L$5:$M$254,2,FALSE)),"")</f>
        <v/>
      </c>
      <c r="E160" s="272" t="str">
        <f t="shared" si="6"/>
        <v/>
      </c>
      <c r="F160" s="272" t="str">
        <f t="shared" si="7"/>
        <v/>
      </c>
      <c r="G160" s="272" t="str">
        <f t="shared" si="8"/>
        <v/>
      </c>
      <c r="H160" s="250"/>
      <c r="I160" s="272" t="str">
        <f>IFERROR(IF(B160="","",VLOOKUP(CONCATENATE(B160&amp;" "&amp;C160),Dateneingabe_Teilnehm.!$L$5:$R$254,3,FALSE)),"")</f>
        <v/>
      </c>
      <c r="J160" s="272" t="str">
        <f>IFERROR(IF(B160="","",VLOOKUP(CONCATENATE(B160&amp;" "&amp;C160),Dateneingabe_Teilnehm.!$L$5:$R$254,4,FALSE)),"")</f>
        <v/>
      </c>
      <c r="K160" s="272" t="str">
        <f>IFERROR(IF(B160="","",VLOOKUP(CONCATENATE(B160&amp;" "&amp;C160),Dateneingabe_Teilnehm.!$L$5:$R$254,5,FALSE)),"")</f>
        <v/>
      </c>
      <c r="L160" s="272" t="str">
        <f>IFERROR(IF(B160="","",VLOOKUP(CONCATENATE(B160&amp;" "&amp;C160),Dateneingabe_Teilnehm.!$L$5:$R$254,6,FALSE)),"")</f>
        <v/>
      </c>
      <c r="M160" s="273" t="str">
        <f>IFERROR(IF(B160="","",VLOOKUP(CONCATENATE(B160&amp;" "&amp;C160),Dateneingabe_Teilnehm.!$L$5:$R$254,7,FALSE)),"")</f>
        <v/>
      </c>
    </row>
    <row r="161" spans="1:13" ht="14.1" hidden="1" customHeight="1" x14ac:dyDescent="0.2">
      <c r="A161" s="256">
        <v>114</v>
      </c>
      <c r="B161" s="250" t="str">
        <f>IF(Unterschriftenliste!E159="","",Unterschriftenliste!E159)</f>
        <v/>
      </c>
      <c r="C161" s="250" t="str">
        <f>IF(Unterschriftenliste!F159="","",Unterschriftenliste!F159)</f>
        <v/>
      </c>
      <c r="D161" s="260" t="str">
        <f>IFERROR(IF(B161="","",VLOOKUP(CONCATENATE(B161&amp;" "&amp;C161),Dateneingabe_Teilnehm.!$L$5:$M$254,2,FALSE)),"")</f>
        <v/>
      </c>
      <c r="E161" s="272" t="str">
        <f t="shared" si="6"/>
        <v/>
      </c>
      <c r="F161" s="272" t="str">
        <f t="shared" si="7"/>
        <v/>
      </c>
      <c r="G161" s="272" t="str">
        <f t="shared" si="8"/>
        <v/>
      </c>
      <c r="H161" s="250"/>
      <c r="I161" s="272" t="str">
        <f>IFERROR(IF(B161="","",VLOOKUP(CONCATENATE(B161&amp;" "&amp;C161),Dateneingabe_Teilnehm.!$L$5:$R$254,3,FALSE)),"")</f>
        <v/>
      </c>
      <c r="J161" s="272" t="str">
        <f>IFERROR(IF(B161="","",VLOOKUP(CONCATENATE(B161&amp;" "&amp;C161),Dateneingabe_Teilnehm.!$L$5:$R$254,4,FALSE)),"")</f>
        <v/>
      </c>
      <c r="K161" s="272" t="str">
        <f>IFERROR(IF(B161="","",VLOOKUP(CONCATENATE(B161&amp;" "&amp;C161),Dateneingabe_Teilnehm.!$L$5:$R$254,5,FALSE)),"")</f>
        <v/>
      </c>
      <c r="L161" s="272" t="str">
        <f>IFERROR(IF(B161="","",VLOOKUP(CONCATENATE(B161&amp;" "&amp;C161),Dateneingabe_Teilnehm.!$L$5:$R$254,6,FALSE)),"")</f>
        <v/>
      </c>
      <c r="M161" s="273" t="str">
        <f>IFERROR(IF(B161="","",VLOOKUP(CONCATENATE(B161&amp;" "&amp;C161),Dateneingabe_Teilnehm.!$L$5:$R$254,7,FALSE)),"")</f>
        <v/>
      </c>
    </row>
    <row r="162" spans="1:13" ht="14.1" hidden="1" customHeight="1" x14ac:dyDescent="0.2">
      <c r="A162" s="256">
        <v>115</v>
      </c>
      <c r="B162" s="250" t="str">
        <f>IF(Unterschriftenliste!E160="","",Unterschriftenliste!E160)</f>
        <v/>
      </c>
      <c r="C162" s="250" t="str">
        <f>IF(Unterschriftenliste!F160="","",Unterschriftenliste!F160)</f>
        <v/>
      </c>
      <c r="D162" s="260" t="str">
        <f>IFERROR(IF(B162="","",VLOOKUP(CONCATENATE(B162&amp;" "&amp;C162),Dateneingabe_Teilnehm.!$L$5:$M$254,2,FALSE)),"")</f>
        <v/>
      </c>
      <c r="E162" s="272" t="str">
        <f t="shared" si="6"/>
        <v/>
      </c>
      <c r="F162" s="272" t="str">
        <f t="shared" si="7"/>
        <v/>
      </c>
      <c r="G162" s="272" t="str">
        <f t="shared" si="8"/>
        <v/>
      </c>
      <c r="H162" s="250"/>
      <c r="I162" s="272" t="str">
        <f>IFERROR(IF(B162="","",VLOOKUP(CONCATENATE(B162&amp;" "&amp;C162),Dateneingabe_Teilnehm.!$L$5:$R$254,3,FALSE)),"")</f>
        <v/>
      </c>
      <c r="J162" s="272" t="str">
        <f>IFERROR(IF(B162="","",VLOOKUP(CONCATENATE(B162&amp;" "&amp;C162),Dateneingabe_Teilnehm.!$L$5:$R$254,4,FALSE)),"")</f>
        <v/>
      </c>
      <c r="K162" s="272" t="str">
        <f>IFERROR(IF(B162="","",VLOOKUP(CONCATENATE(B162&amp;" "&amp;C162),Dateneingabe_Teilnehm.!$L$5:$R$254,5,FALSE)),"")</f>
        <v/>
      </c>
      <c r="L162" s="272" t="str">
        <f>IFERROR(IF(B162="","",VLOOKUP(CONCATENATE(B162&amp;" "&amp;C162),Dateneingabe_Teilnehm.!$L$5:$R$254,6,FALSE)),"")</f>
        <v/>
      </c>
      <c r="M162" s="273" t="str">
        <f>IFERROR(IF(B162="","",VLOOKUP(CONCATENATE(B162&amp;" "&amp;C162),Dateneingabe_Teilnehm.!$L$5:$R$254,7,FALSE)),"")</f>
        <v/>
      </c>
    </row>
    <row r="163" spans="1:13" ht="14.1" hidden="1" customHeight="1" x14ac:dyDescent="0.2">
      <c r="A163" s="256">
        <v>116</v>
      </c>
      <c r="B163" s="250" t="str">
        <f>IF(Unterschriftenliste!E161="","",Unterschriftenliste!E161)</f>
        <v/>
      </c>
      <c r="C163" s="250" t="str">
        <f>IF(Unterschriftenliste!F161="","",Unterschriftenliste!F161)</f>
        <v/>
      </c>
      <c r="D163" s="260" t="str">
        <f>IFERROR(IF(B163="","",VLOOKUP(CONCATENATE(B163&amp;" "&amp;C163),Dateneingabe_Teilnehm.!$L$5:$M$254,2,FALSE)),"")</f>
        <v/>
      </c>
      <c r="E163" s="272" t="str">
        <f t="shared" si="6"/>
        <v/>
      </c>
      <c r="F163" s="272" t="str">
        <f t="shared" si="7"/>
        <v/>
      </c>
      <c r="G163" s="272" t="str">
        <f t="shared" si="8"/>
        <v/>
      </c>
      <c r="H163" s="250"/>
      <c r="I163" s="272" t="str">
        <f>IFERROR(IF(B163="","",VLOOKUP(CONCATENATE(B163&amp;" "&amp;C163),Dateneingabe_Teilnehm.!$L$5:$R$254,3,FALSE)),"")</f>
        <v/>
      </c>
      <c r="J163" s="272" t="str">
        <f>IFERROR(IF(B163="","",VLOOKUP(CONCATENATE(B163&amp;" "&amp;C163),Dateneingabe_Teilnehm.!$L$5:$R$254,4,FALSE)),"")</f>
        <v/>
      </c>
      <c r="K163" s="272" t="str">
        <f>IFERROR(IF(B163="","",VLOOKUP(CONCATENATE(B163&amp;" "&amp;C163),Dateneingabe_Teilnehm.!$L$5:$R$254,5,FALSE)),"")</f>
        <v/>
      </c>
      <c r="L163" s="272" t="str">
        <f>IFERROR(IF(B163="","",VLOOKUP(CONCATENATE(B163&amp;" "&amp;C163),Dateneingabe_Teilnehm.!$L$5:$R$254,6,FALSE)),"")</f>
        <v/>
      </c>
      <c r="M163" s="273" t="str">
        <f>IFERROR(IF(B163="","",VLOOKUP(CONCATENATE(B163&amp;" "&amp;C163),Dateneingabe_Teilnehm.!$L$5:$R$254,7,FALSE)),"")</f>
        <v/>
      </c>
    </row>
    <row r="164" spans="1:13" ht="14.1" hidden="1" customHeight="1" x14ac:dyDescent="0.2">
      <c r="A164" s="256">
        <v>117</v>
      </c>
      <c r="B164" s="250" t="str">
        <f>IF(Unterschriftenliste!E162="","",Unterschriftenliste!E162)</f>
        <v/>
      </c>
      <c r="C164" s="250" t="str">
        <f>IF(Unterschriftenliste!F162="","",Unterschriftenliste!F162)</f>
        <v/>
      </c>
      <c r="D164" s="260" t="str">
        <f>IFERROR(IF(B164="","",VLOOKUP(CONCATENATE(B164&amp;" "&amp;C164),Dateneingabe_Teilnehm.!$L$5:$M$254,2,FALSE)),"")</f>
        <v/>
      </c>
      <c r="E164" s="272" t="str">
        <f t="shared" si="6"/>
        <v/>
      </c>
      <c r="F164" s="272" t="str">
        <f t="shared" si="7"/>
        <v/>
      </c>
      <c r="G164" s="272" t="str">
        <f t="shared" si="8"/>
        <v/>
      </c>
      <c r="H164" s="250"/>
      <c r="I164" s="272" t="str">
        <f>IFERROR(IF(B164="","",VLOOKUP(CONCATENATE(B164&amp;" "&amp;C164),Dateneingabe_Teilnehm.!$L$5:$R$254,3,FALSE)),"")</f>
        <v/>
      </c>
      <c r="J164" s="272" t="str">
        <f>IFERROR(IF(B164="","",VLOOKUP(CONCATENATE(B164&amp;" "&amp;C164),Dateneingabe_Teilnehm.!$L$5:$R$254,4,FALSE)),"")</f>
        <v/>
      </c>
      <c r="K164" s="272" t="str">
        <f>IFERROR(IF(B164="","",VLOOKUP(CONCATENATE(B164&amp;" "&amp;C164),Dateneingabe_Teilnehm.!$L$5:$R$254,5,FALSE)),"")</f>
        <v/>
      </c>
      <c r="L164" s="272" t="str">
        <f>IFERROR(IF(B164="","",VLOOKUP(CONCATENATE(B164&amp;" "&amp;C164),Dateneingabe_Teilnehm.!$L$5:$R$254,6,FALSE)),"")</f>
        <v/>
      </c>
      <c r="M164" s="273" t="str">
        <f>IFERROR(IF(B164="","",VLOOKUP(CONCATENATE(B164&amp;" "&amp;C164),Dateneingabe_Teilnehm.!$L$5:$R$254,7,FALSE)),"")</f>
        <v/>
      </c>
    </row>
    <row r="165" spans="1:13" ht="14.1" hidden="1" customHeight="1" x14ac:dyDescent="0.2">
      <c r="A165" s="256">
        <v>118</v>
      </c>
      <c r="B165" s="250" t="str">
        <f>IF(Unterschriftenliste!E163="","",Unterschriftenliste!E163)</f>
        <v/>
      </c>
      <c r="C165" s="250" t="str">
        <f>IF(Unterschriftenliste!F163="","",Unterschriftenliste!F163)</f>
        <v/>
      </c>
      <c r="D165" s="260" t="str">
        <f>IFERROR(IF(B165="","",VLOOKUP(CONCATENATE(B165&amp;" "&amp;C165),Dateneingabe_Teilnehm.!$L$5:$M$254,2,FALSE)),"")</f>
        <v/>
      </c>
      <c r="E165" s="272" t="str">
        <f t="shared" si="6"/>
        <v/>
      </c>
      <c r="F165" s="272" t="str">
        <f t="shared" si="7"/>
        <v/>
      </c>
      <c r="G165" s="272" t="str">
        <f t="shared" si="8"/>
        <v/>
      </c>
      <c r="H165" s="250"/>
      <c r="I165" s="272" t="str">
        <f>IFERROR(IF(B165="","",VLOOKUP(CONCATENATE(B165&amp;" "&amp;C165),Dateneingabe_Teilnehm.!$L$5:$R$254,3,FALSE)),"")</f>
        <v/>
      </c>
      <c r="J165" s="272" t="str">
        <f>IFERROR(IF(B165="","",VLOOKUP(CONCATENATE(B165&amp;" "&amp;C165),Dateneingabe_Teilnehm.!$L$5:$R$254,4,FALSE)),"")</f>
        <v/>
      </c>
      <c r="K165" s="272" t="str">
        <f>IFERROR(IF(B165="","",VLOOKUP(CONCATENATE(B165&amp;" "&amp;C165),Dateneingabe_Teilnehm.!$L$5:$R$254,5,FALSE)),"")</f>
        <v/>
      </c>
      <c r="L165" s="272" t="str">
        <f>IFERROR(IF(B165="","",VLOOKUP(CONCATENATE(B165&amp;" "&amp;C165),Dateneingabe_Teilnehm.!$L$5:$R$254,6,FALSE)),"")</f>
        <v/>
      </c>
      <c r="M165" s="273" t="str">
        <f>IFERROR(IF(B165="","",VLOOKUP(CONCATENATE(B165&amp;" "&amp;C165),Dateneingabe_Teilnehm.!$L$5:$R$254,7,FALSE)),"")</f>
        <v/>
      </c>
    </row>
    <row r="166" spans="1:13" ht="14.1" hidden="1" customHeight="1" x14ac:dyDescent="0.2">
      <c r="A166" s="256">
        <v>119</v>
      </c>
      <c r="B166" s="250" t="str">
        <f>IF(Unterschriftenliste!E164="","",Unterschriftenliste!E164)</f>
        <v/>
      </c>
      <c r="C166" s="250" t="str">
        <f>IF(Unterschriftenliste!F164="","",Unterschriftenliste!F164)</f>
        <v/>
      </c>
      <c r="D166" s="260" t="str">
        <f>IFERROR(IF(B166="","",VLOOKUP(CONCATENATE(B166&amp;" "&amp;C166),Dateneingabe_Teilnehm.!$L$5:$M$254,2,FALSE)),"")</f>
        <v/>
      </c>
      <c r="E166" s="272" t="str">
        <f t="shared" si="6"/>
        <v/>
      </c>
      <c r="F166" s="272" t="str">
        <f t="shared" si="7"/>
        <v/>
      </c>
      <c r="G166" s="272" t="str">
        <f t="shared" si="8"/>
        <v/>
      </c>
      <c r="H166" s="250"/>
      <c r="I166" s="272" t="str">
        <f>IFERROR(IF(B166="","",VLOOKUP(CONCATENATE(B166&amp;" "&amp;C166),Dateneingabe_Teilnehm.!$L$5:$R$254,3,FALSE)),"")</f>
        <v/>
      </c>
      <c r="J166" s="272" t="str">
        <f>IFERROR(IF(B166="","",VLOOKUP(CONCATENATE(B166&amp;" "&amp;C166),Dateneingabe_Teilnehm.!$L$5:$R$254,4,FALSE)),"")</f>
        <v/>
      </c>
      <c r="K166" s="272" t="str">
        <f>IFERROR(IF(B166="","",VLOOKUP(CONCATENATE(B166&amp;" "&amp;C166),Dateneingabe_Teilnehm.!$L$5:$R$254,5,FALSE)),"")</f>
        <v/>
      </c>
      <c r="L166" s="272" t="str">
        <f>IFERROR(IF(B166="","",VLOOKUP(CONCATENATE(B166&amp;" "&amp;C166),Dateneingabe_Teilnehm.!$L$5:$R$254,6,FALSE)),"")</f>
        <v/>
      </c>
      <c r="M166" s="273" t="str">
        <f>IFERROR(IF(B166="","",VLOOKUP(CONCATENATE(B166&amp;" "&amp;C166),Dateneingabe_Teilnehm.!$L$5:$R$254,7,FALSE)),"")</f>
        <v/>
      </c>
    </row>
    <row r="167" spans="1:13" ht="14.1" hidden="1" customHeight="1" x14ac:dyDescent="0.2">
      <c r="A167" s="256">
        <v>120</v>
      </c>
      <c r="B167" s="250" t="str">
        <f>IF(Unterschriftenliste!E165="","",Unterschriftenliste!E165)</f>
        <v/>
      </c>
      <c r="C167" s="250" t="str">
        <f>IF(Unterschriftenliste!F165="","",Unterschriftenliste!F165)</f>
        <v/>
      </c>
      <c r="D167" s="260" t="str">
        <f>IFERROR(IF(B167="","",VLOOKUP(CONCATENATE(B167&amp;" "&amp;C167),Dateneingabe_Teilnehm.!$L$5:$M$254,2,FALSE)),"")</f>
        <v/>
      </c>
      <c r="E167" s="272" t="str">
        <f t="shared" si="6"/>
        <v/>
      </c>
      <c r="F167" s="272" t="str">
        <f t="shared" si="7"/>
        <v/>
      </c>
      <c r="G167" s="272" t="str">
        <f t="shared" si="8"/>
        <v/>
      </c>
      <c r="H167" s="250"/>
      <c r="I167" s="272" t="str">
        <f>IFERROR(IF(B167="","",VLOOKUP(CONCATENATE(B167&amp;" "&amp;C167),Dateneingabe_Teilnehm.!$L$5:$R$254,3,FALSE)),"")</f>
        <v/>
      </c>
      <c r="J167" s="272" t="str">
        <f>IFERROR(IF(B167="","",VLOOKUP(CONCATENATE(B167&amp;" "&amp;C167),Dateneingabe_Teilnehm.!$L$5:$R$254,4,FALSE)),"")</f>
        <v/>
      </c>
      <c r="K167" s="272" t="str">
        <f>IFERROR(IF(B167="","",VLOOKUP(CONCATENATE(B167&amp;" "&amp;C167),Dateneingabe_Teilnehm.!$L$5:$R$254,5,FALSE)),"")</f>
        <v/>
      </c>
      <c r="L167" s="272" t="str">
        <f>IFERROR(IF(B167="","",VLOOKUP(CONCATENATE(B167&amp;" "&amp;C167),Dateneingabe_Teilnehm.!$L$5:$R$254,6,FALSE)),"")</f>
        <v/>
      </c>
      <c r="M167" s="273" t="str">
        <f>IFERROR(IF(B167="","",VLOOKUP(CONCATENATE(B167&amp;" "&amp;C167),Dateneingabe_Teilnehm.!$L$5:$R$254,7,FALSE)),"")</f>
        <v/>
      </c>
    </row>
    <row r="168" spans="1:13" ht="14.1" hidden="1" customHeight="1" x14ac:dyDescent="0.2">
      <c r="A168" s="256">
        <v>121</v>
      </c>
      <c r="B168" s="250" t="str">
        <f>IF(Unterschriftenliste!E166="","",Unterschriftenliste!E166)</f>
        <v/>
      </c>
      <c r="C168" s="250" t="str">
        <f>IF(Unterschriftenliste!F166="","",Unterschriftenliste!F166)</f>
        <v/>
      </c>
      <c r="D168" s="260" t="str">
        <f>IFERROR(IF(B168="","",VLOOKUP(CONCATENATE(B168&amp;" "&amp;C168),Dateneingabe_Teilnehm.!$L$5:$M$254,2,FALSE)),"")</f>
        <v/>
      </c>
      <c r="E168" s="272" t="str">
        <f t="shared" si="6"/>
        <v/>
      </c>
      <c r="F168" s="272" t="str">
        <f t="shared" si="7"/>
        <v/>
      </c>
      <c r="G168" s="272" t="str">
        <f t="shared" si="8"/>
        <v/>
      </c>
      <c r="H168" s="250"/>
      <c r="I168" s="272" t="str">
        <f>IFERROR(IF(B168="","",VLOOKUP(CONCATENATE(B168&amp;" "&amp;C168),Dateneingabe_Teilnehm.!$L$5:$R$254,3,FALSE)),"")</f>
        <v/>
      </c>
      <c r="J168" s="272" t="str">
        <f>IFERROR(IF(B168="","",VLOOKUP(CONCATENATE(B168&amp;" "&amp;C168),Dateneingabe_Teilnehm.!$L$5:$R$254,4,FALSE)),"")</f>
        <v/>
      </c>
      <c r="K168" s="272" t="str">
        <f>IFERROR(IF(B168="","",VLOOKUP(CONCATENATE(B168&amp;" "&amp;C168),Dateneingabe_Teilnehm.!$L$5:$R$254,5,FALSE)),"")</f>
        <v/>
      </c>
      <c r="L168" s="272" t="str">
        <f>IFERROR(IF(B168="","",VLOOKUP(CONCATENATE(B168&amp;" "&amp;C168),Dateneingabe_Teilnehm.!$L$5:$R$254,6,FALSE)),"")</f>
        <v/>
      </c>
      <c r="M168" s="273" t="str">
        <f>IFERROR(IF(B168="","",VLOOKUP(CONCATENATE(B168&amp;" "&amp;C168),Dateneingabe_Teilnehm.!$L$5:$R$254,7,FALSE)),"")</f>
        <v/>
      </c>
    </row>
    <row r="169" spans="1:13" ht="14.1" hidden="1" customHeight="1" x14ac:dyDescent="0.2">
      <c r="A169" s="256">
        <v>122</v>
      </c>
      <c r="B169" s="250" t="str">
        <f>IF(Unterschriftenliste!E167="","",Unterschriftenliste!E167)</f>
        <v/>
      </c>
      <c r="C169" s="250" t="str">
        <f>IF(Unterschriftenliste!F167="","",Unterschriftenliste!F167)</f>
        <v/>
      </c>
      <c r="D169" s="260" t="str">
        <f>IFERROR(IF(B169="","",VLOOKUP(CONCATENATE(B169&amp;" "&amp;C169),Dateneingabe_Teilnehm.!$L$5:$M$254,2,FALSE)),"")</f>
        <v/>
      </c>
      <c r="E169" s="272" t="str">
        <f t="shared" si="6"/>
        <v/>
      </c>
      <c r="F169" s="272" t="str">
        <f t="shared" si="7"/>
        <v/>
      </c>
      <c r="G169" s="272" t="str">
        <f t="shared" si="8"/>
        <v/>
      </c>
      <c r="H169" s="250"/>
      <c r="I169" s="272" t="str">
        <f>IFERROR(IF(B169="","",VLOOKUP(CONCATENATE(B169&amp;" "&amp;C169),Dateneingabe_Teilnehm.!$L$5:$R$254,3,FALSE)),"")</f>
        <v/>
      </c>
      <c r="J169" s="272" t="str">
        <f>IFERROR(IF(B169="","",VLOOKUP(CONCATENATE(B169&amp;" "&amp;C169),Dateneingabe_Teilnehm.!$L$5:$R$254,4,FALSE)),"")</f>
        <v/>
      </c>
      <c r="K169" s="272" t="str">
        <f>IFERROR(IF(B169="","",VLOOKUP(CONCATENATE(B169&amp;" "&amp;C169),Dateneingabe_Teilnehm.!$L$5:$R$254,5,FALSE)),"")</f>
        <v/>
      </c>
      <c r="L169" s="272" t="str">
        <f>IFERROR(IF(B169="","",VLOOKUP(CONCATENATE(B169&amp;" "&amp;C169),Dateneingabe_Teilnehm.!$L$5:$R$254,6,FALSE)),"")</f>
        <v/>
      </c>
      <c r="M169" s="273" t="str">
        <f>IFERROR(IF(B169="","",VLOOKUP(CONCATENATE(B169&amp;" "&amp;C169),Dateneingabe_Teilnehm.!$L$5:$R$254,7,FALSE)),"")</f>
        <v/>
      </c>
    </row>
    <row r="170" spans="1:13" ht="14.1" hidden="1" customHeight="1" x14ac:dyDescent="0.2">
      <c r="A170" s="256">
        <v>123</v>
      </c>
      <c r="B170" s="250" t="str">
        <f>IF(Unterschriftenliste!E168="","",Unterschriftenliste!E168)</f>
        <v/>
      </c>
      <c r="C170" s="250" t="str">
        <f>IF(Unterschriftenliste!F168="","",Unterschriftenliste!F168)</f>
        <v/>
      </c>
      <c r="D170" s="260" t="str">
        <f>IFERROR(IF(B170="","",VLOOKUP(CONCATENATE(B170&amp;" "&amp;C170),Dateneingabe_Teilnehm.!$L$5:$M$254,2,FALSE)),"")</f>
        <v/>
      </c>
      <c r="E170" s="272" t="str">
        <f t="shared" si="6"/>
        <v/>
      </c>
      <c r="F170" s="272" t="str">
        <f t="shared" si="7"/>
        <v/>
      </c>
      <c r="G170" s="272" t="str">
        <f t="shared" si="8"/>
        <v/>
      </c>
      <c r="H170" s="250"/>
      <c r="I170" s="272" t="str">
        <f>IFERROR(IF(B170="","",VLOOKUP(CONCATENATE(B170&amp;" "&amp;C170),Dateneingabe_Teilnehm.!$L$5:$R$254,3,FALSE)),"")</f>
        <v/>
      </c>
      <c r="J170" s="272" t="str">
        <f>IFERROR(IF(B170="","",VLOOKUP(CONCATENATE(B170&amp;" "&amp;C170),Dateneingabe_Teilnehm.!$L$5:$R$254,4,FALSE)),"")</f>
        <v/>
      </c>
      <c r="K170" s="272" t="str">
        <f>IFERROR(IF(B170="","",VLOOKUP(CONCATENATE(B170&amp;" "&amp;C170),Dateneingabe_Teilnehm.!$L$5:$R$254,5,FALSE)),"")</f>
        <v/>
      </c>
      <c r="L170" s="272" t="str">
        <f>IFERROR(IF(B170="","",VLOOKUP(CONCATENATE(B170&amp;" "&amp;C170),Dateneingabe_Teilnehm.!$L$5:$R$254,6,FALSE)),"")</f>
        <v/>
      </c>
      <c r="M170" s="273" t="str">
        <f>IFERROR(IF(B170="","",VLOOKUP(CONCATENATE(B170&amp;" "&amp;C170),Dateneingabe_Teilnehm.!$L$5:$R$254,7,FALSE)),"")</f>
        <v/>
      </c>
    </row>
    <row r="171" spans="1:13" ht="14.1" hidden="1" customHeight="1" x14ac:dyDescent="0.2">
      <c r="A171" s="256">
        <v>124</v>
      </c>
      <c r="B171" s="250" t="str">
        <f>IF(Unterschriftenliste!E169="","",Unterschriftenliste!E169)</f>
        <v/>
      </c>
      <c r="C171" s="250" t="str">
        <f>IF(Unterschriftenliste!F169="","",Unterschriftenliste!F169)</f>
        <v/>
      </c>
      <c r="D171" s="260" t="str">
        <f>IFERROR(IF(B171="","",VLOOKUP(CONCATENATE(B171&amp;" "&amp;C171),Dateneingabe_Teilnehm.!$L$5:$M$254,2,FALSE)),"")</f>
        <v/>
      </c>
      <c r="E171" s="272" t="str">
        <f t="shared" si="6"/>
        <v/>
      </c>
      <c r="F171" s="272" t="str">
        <f t="shared" si="7"/>
        <v/>
      </c>
      <c r="G171" s="272" t="str">
        <f t="shared" si="8"/>
        <v/>
      </c>
      <c r="H171" s="250"/>
      <c r="I171" s="272" t="str">
        <f>IFERROR(IF(B171="","",VLOOKUP(CONCATENATE(B171&amp;" "&amp;C171),Dateneingabe_Teilnehm.!$L$5:$R$254,3,FALSE)),"")</f>
        <v/>
      </c>
      <c r="J171" s="272" t="str">
        <f>IFERROR(IF(B171="","",VLOOKUP(CONCATENATE(B171&amp;" "&amp;C171),Dateneingabe_Teilnehm.!$L$5:$R$254,4,FALSE)),"")</f>
        <v/>
      </c>
      <c r="K171" s="272" t="str">
        <f>IFERROR(IF(B171="","",VLOOKUP(CONCATENATE(B171&amp;" "&amp;C171),Dateneingabe_Teilnehm.!$L$5:$R$254,5,FALSE)),"")</f>
        <v/>
      </c>
      <c r="L171" s="272" t="str">
        <f>IFERROR(IF(B171="","",VLOOKUP(CONCATENATE(B171&amp;" "&amp;C171),Dateneingabe_Teilnehm.!$L$5:$R$254,6,FALSE)),"")</f>
        <v/>
      </c>
      <c r="M171" s="273" t="str">
        <f>IFERROR(IF(B171="","",VLOOKUP(CONCATENATE(B171&amp;" "&amp;C171),Dateneingabe_Teilnehm.!$L$5:$R$254,7,FALSE)),"")</f>
        <v/>
      </c>
    </row>
    <row r="172" spans="1:13" ht="14.1" hidden="1" customHeight="1" x14ac:dyDescent="0.2">
      <c r="A172" s="256">
        <v>125</v>
      </c>
      <c r="B172" s="250" t="str">
        <f>IF(Unterschriftenliste!E170="","",Unterschriftenliste!E170)</f>
        <v/>
      </c>
      <c r="C172" s="250" t="str">
        <f>IF(Unterschriftenliste!F170="","",Unterschriftenliste!F170)</f>
        <v/>
      </c>
      <c r="D172" s="260" t="str">
        <f>IFERROR(IF(B172="","",VLOOKUP(CONCATENATE(B172&amp;" "&amp;C172),Dateneingabe_Teilnehm.!$L$5:$M$254,2,FALSE)),"")</f>
        <v/>
      </c>
      <c r="E172" s="272" t="str">
        <f t="shared" si="6"/>
        <v/>
      </c>
      <c r="F172" s="272" t="str">
        <f t="shared" si="7"/>
        <v/>
      </c>
      <c r="G172" s="272" t="str">
        <f t="shared" si="8"/>
        <v/>
      </c>
      <c r="H172" s="250"/>
      <c r="I172" s="272" t="str">
        <f>IFERROR(IF(B172="","",VLOOKUP(CONCATENATE(B172&amp;" "&amp;C172),Dateneingabe_Teilnehm.!$L$5:$R$254,3,FALSE)),"")</f>
        <v/>
      </c>
      <c r="J172" s="272" t="str">
        <f>IFERROR(IF(B172="","",VLOOKUP(CONCATENATE(B172&amp;" "&amp;C172),Dateneingabe_Teilnehm.!$L$5:$R$254,4,FALSE)),"")</f>
        <v/>
      </c>
      <c r="K172" s="272" t="str">
        <f>IFERROR(IF(B172="","",VLOOKUP(CONCATENATE(B172&amp;" "&amp;C172),Dateneingabe_Teilnehm.!$L$5:$R$254,5,FALSE)),"")</f>
        <v/>
      </c>
      <c r="L172" s="272" t="str">
        <f>IFERROR(IF(B172="","",VLOOKUP(CONCATENATE(B172&amp;" "&amp;C172),Dateneingabe_Teilnehm.!$L$5:$R$254,6,FALSE)),"")</f>
        <v/>
      </c>
      <c r="M172" s="273" t="str">
        <f>IFERROR(IF(B172="","",VLOOKUP(CONCATENATE(B172&amp;" "&amp;C172),Dateneingabe_Teilnehm.!$L$5:$R$254,7,FALSE)),"")</f>
        <v/>
      </c>
    </row>
    <row r="173" spans="1:13" ht="14.1" hidden="1" customHeight="1" x14ac:dyDescent="0.2">
      <c r="A173" s="256">
        <v>126</v>
      </c>
      <c r="B173" s="250" t="str">
        <f>IF(Unterschriftenliste!E171="","",Unterschriftenliste!E171)</f>
        <v/>
      </c>
      <c r="C173" s="250" t="str">
        <f>IF(Unterschriftenliste!F171="","",Unterschriftenliste!F171)</f>
        <v/>
      </c>
      <c r="D173" s="260" t="str">
        <f>IFERROR(IF(B173="","",VLOOKUP(CONCATENATE(B173&amp;" "&amp;C173),Dateneingabe_Teilnehm.!$L$5:$M$254,2,FALSE)),"")</f>
        <v/>
      </c>
      <c r="E173" s="272" t="str">
        <f t="shared" si="6"/>
        <v/>
      </c>
      <c r="F173" s="272" t="str">
        <f t="shared" si="7"/>
        <v/>
      </c>
      <c r="G173" s="272" t="str">
        <f t="shared" si="8"/>
        <v/>
      </c>
      <c r="H173" s="250"/>
      <c r="I173" s="272" t="str">
        <f>IFERROR(IF(B173="","",VLOOKUP(CONCATENATE(B173&amp;" "&amp;C173),Dateneingabe_Teilnehm.!$L$5:$R$254,3,FALSE)),"")</f>
        <v/>
      </c>
      <c r="J173" s="272" t="str">
        <f>IFERROR(IF(B173="","",VLOOKUP(CONCATENATE(B173&amp;" "&amp;C173),Dateneingabe_Teilnehm.!$L$5:$R$254,4,FALSE)),"")</f>
        <v/>
      </c>
      <c r="K173" s="272" t="str">
        <f>IFERROR(IF(B173="","",VLOOKUP(CONCATENATE(B173&amp;" "&amp;C173),Dateneingabe_Teilnehm.!$L$5:$R$254,5,FALSE)),"")</f>
        <v/>
      </c>
      <c r="L173" s="272" t="str">
        <f>IFERROR(IF(B173="","",VLOOKUP(CONCATENATE(B173&amp;" "&amp;C173),Dateneingabe_Teilnehm.!$L$5:$R$254,6,FALSE)),"")</f>
        <v/>
      </c>
      <c r="M173" s="273" t="str">
        <f>IFERROR(IF(B173="","",VLOOKUP(CONCATENATE(B173&amp;" "&amp;C173),Dateneingabe_Teilnehm.!$L$5:$R$254,7,FALSE)),"")</f>
        <v/>
      </c>
    </row>
    <row r="174" spans="1:13" ht="14.1" hidden="1" customHeight="1" x14ac:dyDescent="0.2">
      <c r="A174" s="256">
        <v>127</v>
      </c>
      <c r="B174" s="250" t="str">
        <f>IF(Unterschriftenliste!E172="","",Unterschriftenliste!E172)</f>
        <v/>
      </c>
      <c r="C174" s="250" t="str">
        <f>IF(Unterschriftenliste!F172="","",Unterschriftenliste!F172)</f>
        <v/>
      </c>
      <c r="D174" s="260" t="str">
        <f>IFERROR(IF(B174="","",VLOOKUP(CONCATENATE(B174&amp;" "&amp;C174),Dateneingabe_Teilnehm.!$L$5:$M$254,2,FALSE)),"")</f>
        <v/>
      </c>
      <c r="E174" s="272" t="str">
        <f t="shared" si="6"/>
        <v/>
      </c>
      <c r="F174" s="272" t="str">
        <f t="shared" si="7"/>
        <v/>
      </c>
      <c r="G174" s="272" t="str">
        <f t="shared" si="8"/>
        <v/>
      </c>
      <c r="H174" s="250"/>
      <c r="I174" s="272" t="str">
        <f>IFERROR(IF(B174="","",VLOOKUP(CONCATENATE(B174&amp;" "&amp;C174),Dateneingabe_Teilnehm.!$L$5:$R$254,3,FALSE)),"")</f>
        <v/>
      </c>
      <c r="J174" s="272" t="str">
        <f>IFERROR(IF(B174="","",VLOOKUP(CONCATENATE(B174&amp;" "&amp;C174),Dateneingabe_Teilnehm.!$L$5:$R$254,4,FALSE)),"")</f>
        <v/>
      </c>
      <c r="K174" s="272" t="str">
        <f>IFERROR(IF(B174="","",VLOOKUP(CONCATENATE(B174&amp;" "&amp;C174),Dateneingabe_Teilnehm.!$L$5:$R$254,5,FALSE)),"")</f>
        <v/>
      </c>
      <c r="L174" s="272" t="str">
        <f>IFERROR(IF(B174="","",VLOOKUP(CONCATENATE(B174&amp;" "&amp;C174),Dateneingabe_Teilnehm.!$L$5:$R$254,6,FALSE)),"")</f>
        <v/>
      </c>
      <c r="M174" s="273" t="str">
        <f>IFERROR(IF(B174="","",VLOOKUP(CONCATENATE(B174&amp;" "&amp;C174),Dateneingabe_Teilnehm.!$L$5:$R$254,7,FALSE)),"")</f>
        <v/>
      </c>
    </row>
    <row r="175" spans="1:13" ht="14.1" hidden="1" customHeight="1" x14ac:dyDescent="0.2">
      <c r="A175" s="256">
        <v>128</v>
      </c>
      <c r="B175" s="250" t="str">
        <f>IF(Unterschriftenliste!E173="","",Unterschriftenliste!E173)</f>
        <v/>
      </c>
      <c r="C175" s="250" t="str">
        <f>IF(Unterschriftenliste!F173="","",Unterschriftenliste!F173)</f>
        <v/>
      </c>
      <c r="D175" s="260" t="str">
        <f>IFERROR(IF(B175="","",VLOOKUP(CONCATENATE(B175&amp;" "&amp;C175),Dateneingabe_Teilnehm.!$L$5:$M$254,2,FALSE)),"")</f>
        <v/>
      </c>
      <c r="E175" s="272" t="str">
        <f t="shared" si="6"/>
        <v/>
      </c>
      <c r="F175" s="272" t="str">
        <f t="shared" si="7"/>
        <v/>
      </c>
      <c r="G175" s="272" t="str">
        <f t="shared" si="8"/>
        <v/>
      </c>
      <c r="H175" s="250"/>
      <c r="I175" s="272" t="str">
        <f>IFERROR(IF(B175="","",VLOOKUP(CONCATENATE(B175&amp;" "&amp;C175),Dateneingabe_Teilnehm.!$L$5:$R$254,3,FALSE)),"")</f>
        <v/>
      </c>
      <c r="J175" s="272" t="str">
        <f>IFERROR(IF(B175="","",VLOOKUP(CONCATENATE(B175&amp;" "&amp;C175),Dateneingabe_Teilnehm.!$L$5:$R$254,4,FALSE)),"")</f>
        <v/>
      </c>
      <c r="K175" s="272" t="str">
        <f>IFERROR(IF(B175="","",VLOOKUP(CONCATENATE(B175&amp;" "&amp;C175),Dateneingabe_Teilnehm.!$L$5:$R$254,5,FALSE)),"")</f>
        <v/>
      </c>
      <c r="L175" s="272" t="str">
        <f>IFERROR(IF(B175="","",VLOOKUP(CONCATENATE(B175&amp;" "&amp;C175),Dateneingabe_Teilnehm.!$L$5:$R$254,6,FALSE)),"")</f>
        <v/>
      </c>
      <c r="M175" s="273" t="str">
        <f>IFERROR(IF(B175="","",VLOOKUP(CONCATENATE(B175&amp;" "&amp;C175),Dateneingabe_Teilnehm.!$L$5:$R$254,7,FALSE)),"")</f>
        <v/>
      </c>
    </row>
    <row r="176" spans="1:13" ht="14.1" hidden="1" customHeight="1" x14ac:dyDescent="0.2">
      <c r="A176" s="256">
        <v>129</v>
      </c>
      <c r="B176" s="250" t="str">
        <f>IF(Unterschriftenliste!E174="","",Unterschriftenliste!E174)</f>
        <v/>
      </c>
      <c r="C176" s="250" t="str">
        <f>IF(Unterschriftenliste!F174="","",Unterschriftenliste!F174)</f>
        <v/>
      </c>
      <c r="D176" s="260" t="str">
        <f>IFERROR(IF(B176="","",VLOOKUP(CONCATENATE(B176&amp;" "&amp;C176),Dateneingabe_Teilnehm.!$L$5:$M$254,2,FALSE)),"")</f>
        <v/>
      </c>
      <c r="E176" s="272" t="str">
        <f t="shared" si="6"/>
        <v/>
      </c>
      <c r="F176" s="272" t="str">
        <f t="shared" si="7"/>
        <v/>
      </c>
      <c r="G176" s="272" t="str">
        <f t="shared" si="8"/>
        <v/>
      </c>
      <c r="H176" s="250"/>
      <c r="I176" s="272" t="str">
        <f>IFERROR(IF(B176="","",VLOOKUP(CONCATENATE(B176&amp;" "&amp;C176),Dateneingabe_Teilnehm.!$L$5:$R$254,3,FALSE)),"")</f>
        <v/>
      </c>
      <c r="J176" s="272" t="str">
        <f>IFERROR(IF(B176="","",VLOOKUP(CONCATENATE(B176&amp;" "&amp;C176),Dateneingabe_Teilnehm.!$L$5:$R$254,4,FALSE)),"")</f>
        <v/>
      </c>
      <c r="K176" s="272" t="str">
        <f>IFERROR(IF(B176="","",VLOOKUP(CONCATENATE(B176&amp;" "&amp;C176),Dateneingabe_Teilnehm.!$L$5:$R$254,5,FALSE)),"")</f>
        <v/>
      </c>
      <c r="L176" s="272" t="str">
        <f>IFERROR(IF(B176="","",VLOOKUP(CONCATENATE(B176&amp;" "&amp;C176),Dateneingabe_Teilnehm.!$L$5:$R$254,6,FALSE)),"")</f>
        <v/>
      </c>
      <c r="M176" s="273" t="str">
        <f>IFERROR(IF(B176="","",VLOOKUP(CONCATENATE(B176&amp;" "&amp;C176),Dateneingabe_Teilnehm.!$L$5:$R$254,7,FALSE)),"")</f>
        <v/>
      </c>
    </row>
    <row r="177" spans="1:13" ht="14.1" hidden="1" customHeight="1" x14ac:dyDescent="0.2">
      <c r="A177" s="256">
        <v>130</v>
      </c>
      <c r="B177" s="250" t="str">
        <f>IF(Unterschriftenliste!E175="","",Unterschriftenliste!E175)</f>
        <v/>
      </c>
      <c r="C177" s="250" t="str">
        <f>IF(Unterschriftenliste!F175="","",Unterschriftenliste!F175)</f>
        <v/>
      </c>
      <c r="D177" s="260" t="str">
        <f>IFERROR(IF(B177="","",VLOOKUP(CONCATENATE(B177&amp;" "&amp;C177),Dateneingabe_Teilnehm.!$L$5:$M$254,2,FALSE)),"")</f>
        <v/>
      </c>
      <c r="E177" s="272" t="str">
        <f t="shared" si="6"/>
        <v/>
      </c>
      <c r="F177" s="272" t="str">
        <f t="shared" si="7"/>
        <v/>
      </c>
      <c r="G177" s="272" t="str">
        <f t="shared" si="8"/>
        <v/>
      </c>
      <c r="H177" s="250"/>
      <c r="I177" s="272" t="str">
        <f>IFERROR(IF(B177="","",VLOOKUP(CONCATENATE(B177&amp;" "&amp;C177),Dateneingabe_Teilnehm.!$L$5:$R$254,3,FALSE)),"")</f>
        <v/>
      </c>
      <c r="J177" s="272" t="str">
        <f>IFERROR(IF(B177="","",VLOOKUP(CONCATENATE(B177&amp;" "&amp;C177),Dateneingabe_Teilnehm.!$L$5:$R$254,4,FALSE)),"")</f>
        <v/>
      </c>
      <c r="K177" s="272" t="str">
        <f>IFERROR(IF(B177="","",VLOOKUP(CONCATENATE(B177&amp;" "&amp;C177),Dateneingabe_Teilnehm.!$L$5:$R$254,5,FALSE)),"")</f>
        <v/>
      </c>
      <c r="L177" s="272" t="str">
        <f>IFERROR(IF(B177="","",VLOOKUP(CONCATENATE(B177&amp;" "&amp;C177),Dateneingabe_Teilnehm.!$L$5:$R$254,6,FALSE)),"")</f>
        <v/>
      </c>
      <c r="M177" s="273" t="str">
        <f>IFERROR(IF(B177="","",VLOOKUP(CONCATENATE(B177&amp;" "&amp;C177),Dateneingabe_Teilnehm.!$L$5:$R$254,7,FALSE)),"")</f>
        <v/>
      </c>
    </row>
    <row r="178" spans="1:13" ht="14.1" hidden="1" customHeight="1" x14ac:dyDescent="0.2">
      <c r="A178" s="256">
        <v>131</v>
      </c>
      <c r="B178" s="250" t="str">
        <f>IF(Unterschriftenliste!E176="","",Unterschriftenliste!E176)</f>
        <v/>
      </c>
      <c r="C178" s="250" t="str">
        <f>IF(Unterschriftenliste!F176="","",Unterschriftenliste!F176)</f>
        <v/>
      </c>
      <c r="D178" s="260" t="str">
        <f>IFERROR(IF(B178="","",VLOOKUP(CONCATENATE(B178&amp;" "&amp;C178),Dateneingabe_Teilnehm.!$L$5:$M$254,2,FALSE)),"")</f>
        <v/>
      </c>
      <c r="E178" s="272" t="str">
        <f t="shared" ref="E178:E241" si="9">IF(D178=1,"x","")</f>
        <v/>
      </c>
      <c r="F178" s="272" t="str">
        <f t="shared" ref="F178:F241" si="10">IF(D178=2,"x","")</f>
        <v/>
      </c>
      <c r="G178" s="272" t="str">
        <f t="shared" ref="G178:G241" si="11">IF(D178=3,"x","")</f>
        <v/>
      </c>
      <c r="H178" s="250"/>
      <c r="I178" s="272" t="str">
        <f>IFERROR(IF(B178="","",VLOOKUP(CONCATENATE(B178&amp;" "&amp;C178),Dateneingabe_Teilnehm.!$L$5:$R$254,3,FALSE)),"")</f>
        <v/>
      </c>
      <c r="J178" s="272" t="str">
        <f>IFERROR(IF(B178="","",VLOOKUP(CONCATENATE(B178&amp;" "&amp;C178),Dateneingabe_Teilnehm.!$L$5:$R$254,4,FALSE)),"")</f>
        <v/>
      </c>
      <c r="K178" s="272" t="str">
        <f>IFERROR(IF(B178="","",VLOOKUP(CONCATENATE(B178&amp;" "&amp;C178),Dateneingabe_Teilnehm.!$L$5:$R$254,5,FALSE)),"")</f>
        <v/>
      </c>
      <c r="L178" s="272" t="str">
        <f>IFERROR(IF(B178="","",VLOOKUP(CONCATENATE(B178&amp;" "&amp;C178),Dateneingabe_Teilnehm.!$L$5:$R$254,6,FALSE)),"")</f>
        <v/>
      </c>
      <c r="M178" s="273" t="str">
        <f>IFERROR(IF(B178="","",VLOOKUP(CONCATENATE(B178&amp;" "&amp;C178),Dateneingabe_Teilnehm.!$L$5:$R$254,7,FALSE)),"")</f>
        <v/>
      </c>
    </row>
    <row r="179" spans="1:13" ht="14.1" hidden="1" customHeight="1" x14ac:dyDescent="0.2">
      <c r="A179" s="256">
        <v>132</v>
      </c>
      <c r="B179" s="250" t="str">
        <f>IF(Unterschriftenliste!E177="","",Unterschriftenliste!E177)</f>
        <v/>
      </c>
      <c r="C179" s="250" t="str">
        <f>IF(Unterschriftenliste!F177="","",Unterschriftenliste!F177)</f>
        <v/>
      </c>
      <c r="D179" s="260" t="str">
        <f>IFERROR(IF(B179="","",VLOOKUP(CONCATENATE(B179&amp;" "&amp;C179),Dateneingabe_Teilnehm.!$L$5:$M$254,2,FALSE)),"")</f>
        <v/>
      </c>
      <c r="E179" s="272" t="str">
        <f t="shared" si="9"/>
        <v/>
      </c>
      <c r="F179" s="272" t="str">
        <f t="shared" si="10"/>
        <v/>
      </c>
      <c r="G179" s="272" t="str">
        <f t="shared" si="11"/>
        <v/>
      </c>
      <c r="H179" s="250"/>
      <c r="I179" s="272" t="str">
        <f>IFERROR(IF(B179="","",VLOOKUP(CONCATENATE(B179&amp;" "&amp;C179),Dateneingabe_Teilnehm.!$L$5:$R$254,3,FALSE)),"")</f>
        <v/>
      </c>
      <c r="J179" s="272" t="str">
        <f>IFERROR(IF(B179="","",VLOOKUP(CONCATENATE(B179&amp;" "&amp;C179),Dateneingabe_Teilnehm.!$L$5:$R$254,4,FALSE)),"")</f>
        <v/>
      </c>
      <c r="K179" s="272" t="str">
        <f>IFERROR(IF(B179="","",VLOOKUP(CONCATENATE(B179&amp;" "&amp;C179),Dateneingabe_Teilnehm.!$L$5:$R$254,5,FALSE)),"")</f>
        <v/>
      </c>
      <c r="L179" s="272" t="str">
        <f>IFERROR(IF(B179="","",VLOOKUP(CONCATENATE(B179&amp;" "&amp;C179),Dateneingabe_Teilnehm.!$L$5:$R$254,6,FALSE)),"")</f>
        <v/>
      </c>
      <c r="M179" s="273" t="str">
        <f>IFERROR(IF(B179="","",VLOOKUP(CONCATENATE(B179&amp;" "&amp;C179),Dateneingabe_Teilnehm.!$L$5:$R$254,7,FALSE)),"")</f>
        <v/>
      </c>
    </row>
    <row r="180" spans="1:13" ht="14.1" hidden="1" customHeight="1" x14ac:dyDescent="0.2">
      <c r="A180" s="256">
        <v>133</v>
      </c>
      <c r="B180" s="250" t="str">
        <f>IF(Unterschriftenliste!E178="","",Unterschriftenliste!E178)</f>
        <v/>
      </c>
      <c r="C180" s="250" t="str">
        <f>IF(Unterschriftenliste!F178="","",Unterschriftenliste!F178)</f>
        <v/>
      </c>
      <c r="D180" s="260" t="str">
        <f>IFERROR(IF(B180="","",VLOOKUP(CONCATENATE(B180&amp;" "&amp;C180),Dateneingabe_Teilnehm.!$L$5:$M$254,2,FALSE)),"")</f>
        <v/>
      </c>
      <c r="E180" s="272" t="str">
        <f t="shared" si="9"/>
        <v/>
      </c>
      <c r="F180" s="272" t="str">
        <f t="shared" si="10"/>
        <v/>
      </c>
      <c r="G180" s="272" t="str">
        <f t="shared" si="11"/>
        <v/>
      </c>
      <c r="H180" s="250"/>
      <c r="I180" s="272" t="str">
        <f>IFERROR(IF(B180="","",VLOOKUP(CONCATENATE(B180&amp;" "&amp;C180),Dateneingabe_Teilnehm.!$L$5:$R$254,3,FALSE)),"")</f>
        <v/>
      </c>
      <c r="J180" s="272" t="str">
        <f>IFERROR(IF(B180="","",VLOOKUP(CONCATENATE(B180&amp;" "&amp;C180),Dateneingabe_Teilnehm.!$L$5:$R$254,4,FALSE)),"")</f>
        <v/>
      </c>
      <c r="K180" s="272" t="str">
        <f>IFERROR(IF(B180="","",VLOOKUP(CONCATENATE(B180&amp;" "&amp;C180),Dateneingabe_Teilnehm.!$L$5:$R$254,5,FALSE)),"")</f>
        <v/>
      </c>
      <c r="L180" s="272" t="str">
        <f>IFERROR(IF(B180="","",VLOOKUP(CONCATENATE(B180&amp;" "&amp;C180),Dateneingabe_Teilnehm.!$L$5:$R$254,6,FALSE)),"")</f>
        <v/>
      </c>
      <c r="M180" s="273" t="str">
        <f>IFERROR(IF(B180="","",VLOOKUP(CONCATENATE(B180&amp;" "&amp;C180),Dateneingabe_Teilnehm.!$L$5:$R$254,7,FALSE)),"")</f>
        <v/>
      </c>
    </row>
    <row r="181" spans="1:13" ht="14.1" hidden="1" customHeight="1" x14ac:dyDescent="0.2">
      <c r="A181" s="256">
        <v>134</v>
      </c>
      <c r="B181" s="250" t="str">
        <f>IF(Unterschriftenliste!E179="","",Unterschriftenliste!E179)</f>
        <v/>
      </c>
      <c r="C181" s="250" t="str">
        <f>IF(Unterschriftenliste!F179="","",Unterschriftenliste!F179)</f>
        <v/>
      </c>
      <c r="D181" s="260" t="str">
        <f>IFERROR(IF(B181="","",VLOOKUP(CONCATENATE(B181&amp;" "&amp;C181),Dateneingabe_Teilnehm.!$L$5:$M$254,2,FALSE)),"")</f>
        <v/>
      </c>
      <c r="E181" s="272" t="str">
        <f t="shared" si="9"/>
        <v/>
      </c>
      <c r="F181" s="272" t="str">
        <f t="shared" si="10"/>
        <v/>
      </c>
      <c r="G181" s="272" t="str">
        <f t="shared" si="11"/>
        <v/>
      </c>
      <c r="H181" s="250"/>
      <c r="I181" s="272" t="str">
        <f>IFERROR(IF(B181="","",VLOOKUP(CONCATENATE(B181&amp;" "&amp;C181),Dateneingabe_Teilnehm.!$L$5:$R$254,3,FALSE)),"")</f>
        <v/>
      </c>
      <c r="J181" s="272" t="str">
        <f>IFERROR(IF(B181="","",VLOOKUP(CONCATENATE(B181&amp;" "&amp;C181),Dateneingabe_Teilnehm.!$L$5:$R$254,4,FALSE)),"")</f>
        <v/>
      </c>
      <c r="K181" s="272" t="str">
        <f>IFERROR(IF(B181="","",VLOOKUP(CONCATENATE(B181&amp;" "&amp;C181),Dateneingabe_Teilnehm.!$L$5:$R$254,5,FALSE)),"")</f>
        <v/>
      </c>
      <c r="L181" s="272" t="str">
        <f>IFERROR(IF(B181="","",VLOOKUP(CONCATENATE(B181&amp;" "&amp;C181),Dateneingabe_Teilnehm.!$L$5:$R$254,6,FALSE)),"")</f>
        <v/>
      </c>
      <c r="M181" s="273" t="str">
        <f>IFERROR(IF(B181="","",VLOOKUP(CONCATENATE(B181&amp;" "&amp;C181),Dateneingabe_Teilnehm.!$L$5:$R$254,7,FALSE)),"")</f>
        <v/>
      </c>
    </row>
    <row r="182" spans="1:13" ht="14.1" hidden="1" customHeight="1" x14ac:dyDescent="0.2">
      <c r="A182" s="256">
        <v>135</v>
      </c>
      <c r="B182" s="250" t="str">
        <f>IF(Unterschriftenliste!E180="","",Unterschriftenliste!E180)</f>
        <v/>
      </c>
      <c r="C182" s="250" t="str">
        <f>IF(Unterschriftenliste!F180="","",Unterschriftenliste!F180)</f>
        <v/>
      </c>
      <c r="D182" s="260" t="str">
        <f>IFERROR(IF(B182="","",VLOOKUP(CONCATENATE(B182&amp;" "&amp;C182),Dateneingabe_Teilnehm.!$L$5:$M$254,2,FALSE)),"")</f>
        <v/>
      </c>
      <c r="E182" s="272" t="str">
        <f t="shared" si="9"/>
        <v/>
      </c>
      <c r="F182" s="272" t="str">
        <f t="shared" si="10"/>
        <v/>
      </c>
      <c r="G182" s="272" t="str">
        <f t="shared" si="11"/>
        <v/>
      </c>
      <c r="H182" s="250"/>
      <c r="I182" s="272" t="str">
        <f>IFERROR(IF(B182="","",VLOOKUP(CONCATENATE(B182&amp;" "&amp;C182),Dateneingabe_Teilnehm.!$L$5:$R$254,3,FALSE)),"")</f>
        <v/>
      </c>
      <c r="J182" s="272" t="str">
        <f>IFERROR(IF(B182="","",VLOOKUP(CONCATENATE(B182&amp;" "&amp;C182),Dateneingabe_Teilnehm.!$L$5:$R$254,4,FALSE)),"")</f>
        <v/>
      </c>
      <c r="K182" s="272" t="str">
        <f>IFERROR(IF(B182="","",VLOOKUP(CONCATENATE(B182&amp;" "&amp;C182),Dateneingabe_Teilnehm.!$L$5:$R$254,5,FALSE)),"")</f>
        <v/>
      </c>
      <c r="L182" s="272" t="str">
        <f>IFERROR(IF(B182="","",VLOOKUP(CONCATENATE(B182&amp;" "&amp;C182),Dateneingabe_Teilnehm.!$L$5:$R$254,6,FALSE)),"")</f>
        <v/>
      </c>
      <c r="M182" s="273" t="str">
        <f>IFERROR(IF(B182="","",VLOOKUP(CONCATENATE(B182&amp;" "&amp;C182),Dateneingabe_Teilnehm.!$L$5:$R$254,7,FALSE)),"")</f>
        <v/>
      </c>
    </row>
    <row r="183" spans="1:13" ht="14.1" hidden="1" customHeight="1" x14ac:dyDescent="0.2">
      <c r="A183" s="256">
        <v>136</v>
      </c>
      <c r="B183" s="250" t="str">
        <f>IF(Unterschriftenliste!E181="","",Unterschriftenliste!E181)</f>
        <v/>
      </c>
      <c r="C183" s="250" t="str">
        <f>IF(Unterschriftenliste!F181="","",Unterschriftenliste!F181)</f>
        <v/>
      </c>
      <c r="D183" s="260" t="str">
        <f>IFERROR(IF(B183="","",VLOOKUP(CONCATENATE(B183&amp;" "&amp;C183),Dateneingabe_Teilnehm.!$L$5:$M$254,2,FALSE)),"")</f>
        <v/>
      </c>
      <c r="E183" s="272" t="str">
        <f t="shared" si="9"/>
        <v/>
      </c>
      <c r="F183" s="272" t="str">
        <f t="shared" si="10"/>
        <v/>
      </c>
      <c r="G183" s="272" t="str">
        <f t="shared" si="11"/>
        <v/>
      </c>
      <c r="H183" s="250"/>
      <c r="I183" s="272" t="str">
        <f>IFERROR(IF(B183="","",VLOOKUP(CONCATENATE(B183&amp;" "&amp;C183),Dateneingabe_Teilnehm.!$L$5:$R$254,3,FALSE)),"")</f>
        <v/>
      </c>
      <c r="J183" s="272" t="str">
        <f>IFERROR(IF(B183="","",VLOOKUP(CONCATENATE(B183&amp;" "&amp;C183),Dateneingabe_Teilnehm.!$L$5:$R$254,4,FALSE)),"")</f>
        <v/>
      </c>
      <c r="K183" s="272" t="str">
        <f>IFERROR(IF(B183="","",VLOOKUP(CONCATENATE(B183&amp;" "&amp;C183),Dateneingabe_Teilnehm.!$L$5:$R$254,5,FALSE)),"")</f>
        <v/>
      </c>
      <c r="L183" s="272" t="str">
        <f>IFERROR(IF(B183="","",VLOOKUP(CONCATENATE(B183&amp;" "&amp;C183),Dateneingabe_Teilnehm.!$L$5:$R$254,6,FALSE)),"")</f>
        <v/>
      </c>
      <c r="M183" s="273" t="str">
        <f>IFERROR(IF(B183="","",VLOOKUP(CONCATENATE(B183&amp;" "&amp;C183),Dateneingabe_Teilnehm.!$L$5:$R$254,7,FALSE)),"")</f>
        <v/>
      </c>
    </row>
    <row r="184" spans="1:13" ht="14.1" hidden="1" customHeight="1" x14ac:dyDescent="0.2">
      <c r="A184" s="256">
        <v>137</v>
      </c>
      <c r="B184" s="250" t="str">
        <f>IF(Unterschriftenliste!E182="","",Unterschriftenliste!E182)</f>
        <v/>
      </c>
      <c r="C184" s="250" t="str">
        <f>IF(Unterschriftenliste!F182="","",Unterschriftenliste!F182)</f>
        <v/>
      </c>
      <c r="D184" s="260" t="str">
        <f>IFERROR(IF(B184="","",VLOOKUP(CONCATENATE(B184&amp;" "&amp;C184),Dateneingabe_Teilnehm.!$L$5:$M$254,2,FALSE)),"")</f>
        <v/>
      </c>
      <c r="E184" s="272" t="str">
        <f t="shared" si="9"/>
        <v/>
      </c>
      <c r="F184" s="272" t="str">
        <f t="shared" si="10"/>
        <v/>
      </c>
      <c r="G184" s="272" t="str">
        <f t="shared" si="11"/>
        <v/>
      </c>
      <c r="H184" s="250"/>
      <c r="I184" s="272" t="str">
        <f>IFERROR(IF(B184="","",VLOOKUP(CONCATENATE(B184&amp;" "&amp;C184),Dateneingabe_Teilnehm.!$L$5:$R$254,3,FALSE)),"")</f>
        <v/>
      </c>
      <c r="J184" s="272" t="str">
        <f>IFERROR(IF(B184="","",VLOOKUP(CONCATENATE(B184&amp;" "&amp;C184),Dateneingabe_Teilnehm.!$L$5:$R$254,4,FALSE)),"")</f>
        <v/>
      </c>
      <c r="K184" s="272" t="str">
        <f>IFERROR(IF(B184="","",VLOOKUP(CONCATENATE(B184&amp;" "&amp;C184),Dateneingabe_Teilnehm.!$L$5:$R$254,5,FALSE)),"")</f>
        <v/>
      </c>
      <c r="L184" s="272" t="str">
        <f>IFERROR(IF(B184="","",VLOOKUP(CONCATENATE(B184&amp;" "&amp;C184),Dateneingabe_Teilnehm.!$L$5:$R$254,6,FALSE)),"")</f>
        <v/>
      </c>
      <c r="M184" s="273" t="str">
        <f>IFERROR(IF(B184="","",VLOOKUP(CONCATENATE(B184&amp;" "&amp;C184),Dateneingabe_Teilnehm.!$L$5:$R$254,7,FALSE)),"")</f>
        <v/>
      </c>
    </row>
    <row r="185" spans="1:13" ht="14.1" hidden="1" customHeight="1" x14ac:dyDescent="0.2">
      <c r="A185" s="256">
        <v>138</v>
      </c>
      <c r="B185" s="250" t="str">
        <f>IF(Unterschriftenliste!E183="","",Unterschriftenliste!E183)</f>
        <v/>
      </c>
      <c r="C185" s="250" t="str">
        <f>IF(Unterschriftenliste!F183="","",Unterschriftenliste!F183)</f>
        <v/>
      </c>
      <c r="D185" s="260" t="str">
        <f>IFERROR(IF(B185="","",VLOOKUP(CONCATENATE(B185&amp;" "&amp;C185),Dateneingabe_Teilnehm.!$L$5:$M$254,2,FALSE)),"")</f>
        <v/>
      </c>
      <c r="E185" s="272" t="str">
        <f t="shared" si="9"/>
        <v/>
      </c>
      <c r="F185" s="272" t="str">
        <f t="shared" si="10"/>
        <v/>
      </c>
      <c r="G185" s="272" t="str">
        <f t="shared" si="11"/>
        <v/>
      </c>
      <c r="H185" s="250"/>
      <c r="I185" s="272" t="str">
        <f>IFERROR(IF(B185="","",VLOOKUP(CONCATENATE(B185&amp;" "&amp;C185),Dateneingabe_Teilnehm.!$L$5:$R$254,3,FALSE)),"")</f>
        <v/>
      </c>
      <c r="J185" s="272" t="str">
        <f>IFERROR(IF(B185="","",VLOOKUP(CONCATENATE(B185&amp;" "&amp;C185),Dateneingabe_Teilnehm.!$L$5:$R$254,4,FALSE)),"")</f>
        <v/>
      </c>
      <c r="K185" s="272" t="str">
        <f>IFERROR(IF(B185="","",VLOOKUP(CONCATENATE(B185&amp;" "&amp;C185),Dateneingabe_Teilnehm.!$L$5:$R$254,5,FALSE)),"")</f>
        <v/>
      </c>
      <c r="L185" s="272" t="str">
        <f>IFERROR(IF(B185="","",VLOOKUP(CONCATENATE(B185&amp;" "&amp;C185),Dateneingabe_Teilnehm.!$L$5:$R$254,6,FALSE)),"")</f>
        <v/>
      </c>
      <c r="M185" s="273" t="str">
        <f>IFERROR(IF(B185="","",VLOOKUP(CONCATENATE(B185&amp;" "&amp;C185),Dateneingabe_Teilnehm.!$L$5:$R$254,7,FALSE)),"")</f>
        <v/>
      </c>
    </row>
    <row r="186" spans="1:13" ht="14.1" hidden="1" customHeight="1" x14ac:dyDescent="0.2">
      <c r="A186" s="256">
        <v>139</v>
      </c>
      <c r="B186" s="250" t="str">
        <f>IF(Unterschriftenliste!E184="","",Unterschriftenliste!E184)</f>
        <v/>
      </c>
      <c r="C186" s="250" t="str">
        <f>IF(Unterschriftenliste!F184="","",Unterschriftenliste!F184)</f>
        <v/>
      </c>
      <c r="D186" s="260" t="str">
        <f>IFERROR(IF(B186="","",VLOOKUP(CONCATENATE(B186&amp;" "&amp;C186),Dateneingabe_Teilnehm.!$L$5:$M$254,2,FALSE)),"")</f>
        <v/>
      </c>
      <c r="E186" s="272" t="str">
        <f t="shared" si="9"/>
        <v/>
      </c>
      <c r="F186" s="272" t="str">
        <f t="shared" si="10"/>
        <v/>
      </c>
      <c r="G186" s="272" t="str">
        <f t="shared" si="11"/>
        <v/>
      </c>
      <c r="H186" s="250"/>
      <c r="I186" s="272" t="str">
        <f>IFERROR(IF(B186="","",VLOOKUP(CONCATENATE(B186&amp;" "&amp;C186),Dateneingabe_Teilnehm.!$L$5:$R$254,3,FALSE)),"")</f>
        <v/>
      </c>
      <c r="J186" s="272" t="str">
        <f>IFERROR(IF(B186="","",VLOOKUP(CONCATENATE(B186&amp;" "&amp;C186),Dateneingabe_Teilnehm.!$L$5:$R$254,4,FALSE)),"")</f>
        <v/>
      </c>
      <c r="K186" s="272" t="str">
        <f>IFERROR(IF(B186="","",VLOOKUP(CONCATENATE(B186&amp;" "&amp;C186),Dateneingabe_Teilnehm.!$L$5:$R$254,5,FALSE)),"")</f>
        <v/>
      </c>
      <c r="L186" s="272" t="str">
        <f>IFERROR(IF(B186="","",VLOOKUP(CONCATENATE(B186&amp;" "&amp;C186),Dateneingabe_Teilnehm.!$L$5:$R$254,6,FALSE)),"")</f>
        <v/>
      </c>
      <c r="M186" s="273" t="str">
        <f>IFERROR(IF(B186="","",VLOOKUP(CONCATENATE(B186&amp;" "&amp;C186),Dateneingabe_Teilnehm.!$L$5:$R$254,7,FALSE)),"")</f>
        <v/>
      </c>
    </row>
    <row r="187" spans="1:13" ht="14.1" hidden="1" customHeight="1" x14ac:dyDescent="0.2">
      <c r="A187" s="256">
        <v>140</v>
      </c>
      <c r="B187" s="250" t="str">
        <f>IF(Unterschriftenliste!E185="","",Unterschriftenliste!E185)</f>
        <v/>
      </c>
      <c r="C187" s="250" t="str">
        <f>IF(Unterschriftenliste!F185="","",Unterschriftenliste!F185)</f>
        <v/>
      </c>
      <c r="D187" s="260" t="str">
        <f>IFERROR(IF(B187="","",VLOOKUP(CONCATENATE(B187&amp;" "&amp;C187),Dateneingabe_Teilnehm.!$L$5:$M$254,2,FALSE)),"")</f>
        <v/>
      </c>
      <c r="E187" s="272" t="str">
        <f t="shared" si="9"/>
        <v/>
      </c>
      <c r="F187" s="272" t="str">
        <f t="shared" si="10"/>
        <v/>
      </c>
      <c r="G187" s="272" t="str">
        <f t="shared" si="11"/>
        <v/>
      </c>
      <c r="H187" s="250"/>
      <c r="I187" s="272" t="str">
        <f>IFERROR(IF(B187="","",VLOOKUP(CONCATENATE(B187&amp;" "&amp;C187),Dateneingabe_Teilnehm.!$L$5:$R$254,3,FALSE)),"")</f>
        <v/>
      </c>
      <c r="J187" s="272" t="str">
        <f>IFERROR(IF(B187="","",VLOOKUP(CONCATENATE(B187&amp;" "&amp;C187),Dateneingabe_Teilnehm.!$L$5:$R$254,4,FALSE)),"")</f>
        <v/>
      </c>
      <c r="K187" s="272" t="str">
        <f>IFERROR(IF(B187="","",VLOOKUP(CONCATENATE(B187&amp;" "&amp;C187),Dateneingabe_Teilnehm.!$L$5:$R$254,5,FALSE)),"")</f>
        <v/>
      </c>
      <c r="L187" s="272" t="str">
        <f>IFERROR(IF(B187="","",VLOOKUP(CONCATENATE(B187&amp;" "&amp;C187),Dateneingabe_Teilnehm.!$L$5:$R$254,6,FALSE)),"")</f>
        <v/>
      </c>
      <c r="M187" s="273" t="str">
        <f>IFERROR(IF(B187="","",VLOOKUP(CONCATENATE(B187&amp;" "&amp;C187),Dateneingabe_Teilnehm.!$L$5:$R$254,7,FALSE)),"")</f>
        <v/>
      </c>
    </row>
    <row r="188" spans="1:13" ht="14.1" hidden="1" customHeight="1" x14ac:dyDescent="0.2">
      <c r="A188" s="256">
        <v>141</v>
      </c>
      <c r="B188" s="250" t="str">
        <f>IF(Unterschriftenliste!E186="","",Unterschriftenliste!E186)</f>
        <v/>
      </c>
      <c r="C188" s="250" t="str">
        <f>IF(Unterschriftenliste!F186="","",Unterschriftenliste!F186)</f>
        <v/>
      </c>
      <c r="D188" s="260" t="str">
        <f>IFERROR(IF(B188="","",VLOOKUP(CONCATENATE(B188&amp;" "&amp;C188),Dateneingabe_Teilnehm.!$L$5:$M$254,2,FALSE)),"")</f>
        <v/>
      </c>
      <c r="E188" s="272" t="str">
        <f t="shared" si="9"/>
        <v/>
      </c>
      <c r="F188" s="272" t="str">
        <f t="shared" si="10"/>
        <v/>
      </c>
      <c r="G188" s="272" t="str">
        <f t="shared" si="11"/>
        <v/>
      </c>
      <c r="H188" s="250"/>
      <c r="I188" s="272" t="str">
        <f>IFERROR(IF(B188="","",VLOOKUP(CONCATENATE(B188&amp;" "&amp;C188),Dateneingabe_Teilnehm.!$L$5:$R$254,3,FALSE)),"")</f>
        <v/>
      </c>
      <c r="J188" s="272" t="str">
        <f>IFERROR(IF(B188="","",VLOOKUP(CONCATENATE(B188&amp;" "&amp;C188),Dateneingabe_Teilnehm.!$L$5:$R$254,4,FALSE)),"")</f>
        <v/>
      </c>
      <c r="K188" s="272" t="str">
        <f>IFERROR(IF(B188="","",VLOOKUP(CONCATENATE(B188&amp;" "&amp;C188),Dateneingabe_Teilnehm.!$L$5:$R$254,5,FALSE)),"")</f>
        <v/>
      </c>
      <c r="L188" s="272" t="str">
        <f>IFERROR(IF(B188="","",VLOOKUP(CONCATENATE(B188&amp;" "&amp;C188),Dateneingabe_Teilnehm.!$L$5:$R$254,6,FALSE)),"")</f>
        <v/>
      </c>
      <c r="M188" s="273" t="str">
        <f>IFERROR(IF(B188="","",VLOOKUP(CONCATENATE(B188&amp;" "&amp;C188),Dateneingabe_Teilnehm.!$L$5:$R$254,7,FALSE)),"")</f>
        <v/>
      </c>
    </row>
    <row r="189" spans="1:13" ht="14.1" hidden="1" customHeight="1" x14ac:dyDescent="0.2">
      <c r="A189" s="256">
        <v>142</v>
      </c>
      <c r="B189" s="250" t="str">
        <f>IF(Unterschriftenliste!E187="","",Unterschriftenliste!E187)</f>
        <v/>
      </c>
      <c r="C189" s="250" t="str">
        <f>IF(Unterschriftenliste!F187="","",Unterschriftenliste!F187)</f>
        <v/>
      </c>
      <c r="D189" s="260" t="str">
        <f>IFERROR(IF(B189="","",VLOOKUP(CONCATENATE(B189&amp;" "&amp;C189),Dateneingabe_Teilnehm.!$L$5:$M$254,2,FALSE)),"")</f>
        <v/>
      </c>
      <c r="E189" s="272" t="str">
        <f t="shared" si="9"/>
        <v/>
      </c>
      <c r="F189" s="272" t="str">
        <f t="shared" si="10"/>
        <v/>
      </c>
      <c r="G189" s="272" t="str">
        <f t="shared" si="11"/>
        <v/>
      </c>
      <c r="H189" s="250"/>
      <c r="I189" s="272" t="str">
        <f>IFERROR(IF(B189="","",VLOOKUP(CONCATENATE(B189&amp;" "&amp;C189),Dateneingabe_Teilnehm.!$L$5:$R$254,3,FALSE)),"")</f>
        <v/>
      </c>
      <c r="J189" s="272" t="str">
        <f>IFERROR(IF(B189="","",VLOOKUP(CONCATENATE(B189&amp;" "&amp;C189),Dateneingabe_Teilnehm.!$L$5:$R$254,4,FALSE)),"")</f>
        <v/>
      </c>
      <c r="K189" s="272" t="str">
        <f>IFERROR(IF(B189="","",VLOOKUP(CONCATENATE(B189&amp;" "&amp;C189),Dateneingabe_Teilnehm.!$L$5:$R$254,5,FALSE)),"")</f>
        <v/>
      </c>
      <c r="L189" s="272" t="str">
        <f>IFERROR(IF(B189="","",VLOOKUP(CONCATENATE(B189&amp;" "&amp;C189),Dateneingabe_Teilnehm.!$L$5:$R$254,6,FALSE)),"")</f>
        <v/>
      </c>
      <c r="M189" s="273" t="str">
        <f>IFERROR(IF(B189="","",VLOOKUP(CONCATENATE(B189&amp;" "&amp;C189),Dateneingabe_Teilnehm.!$L$5:$R$254,7,FALSE)),"")</f>
        <v/>
      </c>
    </row>
    <row r="190" spans="1:13" ht="14.1" hidden="1" customHeight="1" x14ac:dyDescent="0.2">
      <c r="A190" s="256">
        <v>143</v>
      </c>
      <c r="B190" s="250" t="str">
        <f>IF(Unterschriftenliste!E188="","",Unterschriftenliste!E188)</f>
        <v/>
      </c>
      <c r="C190" s="250" t="str">
        <f>IF(Unterschriftenliste!F188="","",Unterschriftenliste!F188)</f>
        <v/>
      </c>
      <c r="D190" s="260" t="str">
        <f>IFERROR(IF(B190="","",VLOOKUP(CONCATENATE(B190&amp;" "&amp;C190),Dateneingabe_Teilnehm.!$L$5:$M$254,2,FALSE)),"")</f>
        <v/>
      </c>
      <c r="E190" s="272" t="str">
        <f t="shared" si="9"/>
        <v/>
      </c>
      <c r="F190" s="272" t="str">
        <f t="shared" si="10"/>
        <v/>
      </c>
      <c r="G190" s="272" t="str">
        <f t="shared" si="11"/>
        <v/>
      </c>
      <c r="H190" s="250"/>
      <c r="I190" s="272" t="str">
        <f>IFERROR(IF(B190="","",VLOOKUP(CONCATENATE(B190&amp;" "&amp;C190),Dateneingabe_Teilnehm.!$L$5:$R$254,3,FALSE)),"")</f>
        <v/>
      </c>
      <c r="J190" s="272" t="str">
        <f>IFERROR(IF(B190="","",VLOOKUP(CONCATENATE(B190&amp;" "&amp;C190),Dateneingabe_Teilnehm.!$L$5:$R$254,4,FALSE)),"")</f>
        <v/>
      </c>
      <c r="K190" s="272" t="str">
        <f>IFERROR(IF(B190="","",VLOOKUP(CONCATENATE(B190&amp;" "&amp;C190),Dateneingabe_Teilnehm.!$L$5:$R$254,5,FALSE)),"")</f>
        <v/>
      </c>
      <c r="L190" s="272" t="str">
        <f>IFERROR(IF(B190="","",VLOOKUP(CONCATENATE(B190&amp;" "&amp;C190),Dateneingabe_Teilnehm.!$L$5:$R$254,6,FALSE)),"")</f>
        <v/>
      </c>
      <c r="M190" s="273" t="str">
        <f>IFERROR(IF(B190="","",VLOOKUP(CONCATENATE(B190&amp;" "&amp;C190),Dateneingabe_Teilnehm.!$L$5:$R$254,7,FALSE)),"")</f>
        <v/>
      </c>
    </row>
    <row r="191" spans="1:13" ht="14.1" hidden="1" customHeight="1" x14ac:dyDescent="0.2">
      <c r="A191" s="256">
        <v>144</v>
      </c>
      <c r="B191" s="250" t="str">
        <f>IF(Unterschriftenliste!E189="","",Unterschriftenliste!E189)</f>
        <v/>
      </c>
      <c r="C191" s="250" t="str">
        <f>IF(Unterschriftenliste!F189="","",Unterschriftenliste!F189)</f>
        <v/>
      </c>
      <c r="D191" s="260" t="str">
        <f>IFERROR(IF(B191="","",VLOOKUP(CONCATENATE(B191&amp;" "&amp;C191),Dateneingabe_Teilnehm.!$L$5:$M$254,2,FALSE)),"")</f>
        <v/>
      </c>
      <c r="E191" s="272" t="str">
        <f t="shared" si="9"/>
        <v/>
      </c>
      <c r="F191" s="272" t="str">
        <f t="shared" si="10"/>
        <v/>
      </c>
      <c r="G191" s="272" t="str">
        <f t="shared" si="11"/>
        <v/>
      </c>
      <c r="H191" s="250"/>
      <c r="I191" s="272" t="str">
        <f>IFERROR(IF(B191="","",VLOOKUP(CONCATENATE(B191&amp;" "&amp;C191),Dateneingabe_Teilnehm.!$L$5:$R$254,3,FALSE)),"")</f>
        <v/>
      </c>
      <c r="J191" s="272" t="str">
        <f>IFERROR(IF(B191="","",VLOOKUP(CONCATENATE(B191&amp;" "&amp;C191),Dateneingabe_Teilnehm.!$L$5:$R$254,4,FALSE)),"")</f>
        <v/>
      </c>
      <c r="K191" s="272" t="str">
        <f>IFERROR(IF(B191="","",VLOOKUP(CONCATENATE(B191&amp;" "&amp;C191),Dateneingabe_Teilnehm.!$L$5:$R$254,5,FALSE)),"")</f>
        <v/>
      </c>
      <c r="L191" s="272" t="str">
        <f>IFERROR(IF(B191="","",VLOOKUP(CONCATENATE(B191&amp;" "&amp;C191),Dateneingabe_Teilnehm.!$L$5:$R$254,6,FALSE)),"")</f>
        <v/>
      </c>
      <c r="M191" s="273" t="str">
        <f>IFERROR(IF(B191="","",VLOOKUP(CONCATENATE(B191&amp;" "&amp;C191),Dateneingabe_Teilnehm.!$L$5:$R$254,7,FALSE)),"")</f>
        <v/>
      </c>
    </row>
    <row r="192" spans="1:13" ht="14.1" hidden="1" customHeight="1" x14ac:dyDescent="0.2">
      <c r="A192" s="256">
        <v>145</v>
      </c>
      <c r="B192" s="250" t="str">
        <f>IF(Unterschriftenliste!E190="","",Unterschriftenliste!E190)</f>
        <v/>
      </c>
      <c r="C192" s="250" t="str">
        <f>IF(Unterschriftenliste!F190="","",Unterschriftenliste!F190)</f>
        <v/>
      </c>
      <c r="D192" s="260" t="str">
        <f>IFERROR(IF(B192="","",VLOOKUP(CONCATENATE(B192&amp;" "&amp;C192),Dateneingabe_Teilnehm.!$L$5:$M$254,2,FALSE)),"")</f>
        <v/>
      </c>
      <c r="E192" s="272" t="str">
        <f t="shared" si="9"/>
        <v/>
      </c>
      <c r="F192" s="272" t="str">
        <f t="shared" si="10"/>
        <v/>
      </c>
      <c r="G192" s="272" t="str">
        <f t="shared" si="11"/>
        <v/>
      </c>
      <c r="H192" s="250"/>
      <c r="I192" s="272" t="str">
        <f>IFERROR(IF(B192="","",VLOOKUP(CONCATENATE(B192&amp;" "&amp;C192),Dateneingabe_Teilnehm.!$L$5:$R$254,3,FALSE)),"")</f>
        <v/>
      </c>
      <c r="J192" s="272" t="str">
        <f>IFERROR(IF(B192="","",VLOOKUP(CONCATENATE(B192&amp;" "&amp;C192),Dateneingabe_Teilnehm.!$L$5:$R$254,4,FALSE)),"")</f>
        <v/>
      </c>
      <c r="K192" s="272" t="str">
        <f>IFERROR(IF(B192="","",VLOOKUP(CONCATENATE(B192&amp;" "&amp;C192),Dateneingabe_Teilnehm.!$L$5:$R$254,5,FALSE)),"")</f>
        <v/>
      </c>
      <c r="L192" s="272" t="str">
        <f>IFERROR(IF(B192="","",VLOOKUP(CONCATENATE(B192&amp;" "&amp;C192),Dateneingabe_Teilnehm.!$L$5:$R$254,6,FALSE)),"")</f>
        <v/>
      </c>
      <c r="M192" s="273" t="str">
        <f>IFERROR(IF(B192="","",VLOOKUP(CONCATENATE(B192&amp;" "&amp;C192),Dateneingabe_Teilnehm.!$L$5:$R$254,7,FALSE)),"")</f>
        <v/>
      </c>
    </row>
    <row r="193" spans="1:13" ht="14.1" hidden="1" customHeight="1" x14ac:dyDescent="0.2">
      <c r="A193" s="256">
        <v>146</v>
      </c>
      <c r="B193" s="250" t="str">
        <f>IF(Unterschriftenliste!E191="","",Unterschriftenliste!E191)</f>
        <v/>
      </c>
      <c r="C193" s="250" t="str">
        <f>IF(Unterschriftenliste!F191="","",Unterschriftenliste!F191)</f>
        <v/>
      </c>
      <c r="D193" s="260" t="str">
        <f>IFERROR(IF(B193="","",VLOOKUP(CONCATENATE(B193&amp;" "&amp;C193),Dateneingabe_Teilnehm.!$L$5:$M$254,2,FALSE)),"")</f>
        <v/>
      </c>
      <c r="E193" s="272" t="str">
        <f t="shared" si="9"/>
        <v/>
      </c>
      <c r="F193" s="272" t="str">
        <f t="shared" si="10"/>
        <v/>
      </c>
      <c r="G193" s="272" t="str">
        <f t="shared" si="11"/>
        <v/>
      </c>
      <c r="H193" s="250"/>
      <c r="I193" s="272" t="str">
        <f>IFERROR(IF(B193="","",VLOOKUP(CONCATENATE(B193&amp;" "&amp;C193),Dateneingabe_Teilnehm.!$L$5:$R$254,3,FALSE)),"")</f>
        <v/>
      </c>
      <c r="J193" s="272" t="str">
        <f>IFERROR(IF(B193="","",VLOOKUP(CONCATENATE(B193&amp;" "&amp;C193),Dateneingabe_Teilnehm.!$L$5:$R$254,4,FALSE)),"")</f>
        <v/>
      </c>
      <c r="K193" s="272" t="str">
        <f>IFERROR(IF(B193="","",VLOOKUP(CONCATENATE(B193&amp;" "&amp;C193),Dateneingabe_Teilnehm.!$L$5:$R$254,5,FALSE)),"")</f>
        <v/>
      </c>
      <c r="L193" s="272" t="str">
        <f>IFERROR(IF(B193="","",VLOOKUP(CONCATENATE(B193&amp;" "&amp;C193),Dateneingabe_Teilnehm.!$L$5:$R$254,6,FALSE)),"")</f>
        <v/>
      </c>
      <c r="M193" s="273" t="str">
        <f>IFERROR(IF(B193="","",VLOOKUP(CONCATENATE(B193&amp;" "&amp;C193),Dateneingabe_Teilnehm.!$L$5:$R$254,7,FALSE)),"")</f>
        <v/>
      </c>
    </row>
    <row r="194" spans="1:13" ht="14.1" hidden="1" customHeight="1" x14ac:dyDescent="0.2">
      <c r="A194" s="256">
        <v>147</v>
      </c>
      <c r="B194" s="250" t="str">
        <f>IF(Unterschriftenliste!E192="","",Unterschriftenliste!E192)</f>
        <v/>
      </c>
      <c r="C194" s="250" t="str">
        <f>IF(Unterschriftenliste!F192="","",Unterschriftenliste!F192)</f>
        <v/>
      </c>
      <c r="D194" s="260" t="str">
        <f>IFERROR(IF(B194="","",VLOOKUP(CONCATENATE(B194&amp;" "&amp;C194),Dateneingabe_Teilnehm.!$L$5:$M$254,2,FALSE)),"")</f>
        <v/>
      </c>
      <c r="E194" s="272" t="str">
        <f t="shared" si="9"/>
        <v/>
      </c>
      <c r="F194" s="272" t="str">
        <f t="shared" si="10"/>
        <v/>
      </c>
      <c r="G194" s="272" t="str">
        <f t="shared" si="11"/>
        <v/>
      </c>
      <c r="H194" s="250"/>
      <c r="I194" s="272" t="str">
        <f>IFERROR(IF(B194="","",VLOOKUP(CONCATENATE(B194&amp;" "&amp;C194),Dateneingabe_Teilnehm.!$L$5:$R$254,3,FALSE)),"")</f>
        <v/>
      </c>
      <c r="J194" s="272" t="str">
        <f>IFERROR(IF(B194="","",VLOOKUP(CONCATENATE(B194&amp;" "&amp;C194),Dateneingabe_Teilnehm.!$L$5:$R$254,4,FALSE)),"")</f>
        <v/>
      </c>
      <c r="K194" s="272" t="str">
        <f>IFERROR(IF(B194="","",VLOOKUP(CONCATENATE(B194&amp;" "&amp;C194),Dateneingabe_Teilnehm.!$L$5:$R$254,5,FALSE)),"")</f>
        <v/>
      </c>
      <c r="L194" s="272" t="str">
        <f>IFERROR(IF(B194="","",VLOOKUP(CONCATENATE(B194&amp;" "&amp;C194),Dateneingabe_Teilnehm.!$L$5:$R$254,6,FALSE)),"")</f>
        <v/>
      </c>
      <c r="M194" s="273" t="str">
        <f>IFERROR(IF(B194="","",VLOOKUP(CONCATENATE(B194&amp;" "&amp;C194),Dateneingabe_Teilnehm.!$L$5:$R$254,7,FALSE)),"")</f>
        <v/>
      </c>
    </row>
    <row r="195" spans="1:13" ht="14.1" hidden="1" customHeight="1" x14ac:dyDescent="0.2">
      <c r="A195" s="256">
        <v>148</v>
      </c>
      <c r="B195" s="250" t="str">
        <f>IF(Unterschriftenliste!E193="","",Unterschriftenliste!E193)</f>
        <v/>
      </c>
      <c r="C195" s="250" t="str">
        <f>IF(Unterschriftenliste!F193="","",Unterschriftenliste!F193)</f>
        <v/>
      </c>
      <c r="D195" s="260" t="str">
        <f>IFERROR(IF(B195="","",VLOOKUP(CONCATENATE(B195&amp;" "&amp;C195),Dateneingabe_Teilnehm.!$L$5:$M$254,2,FALSE)),"")</f>
        <v/>
      </c>
      <c r="E195" s="272" t="str">
        <f t="shared" si="9"/>
        <v/>
      </c>
      <c r="F195" s="272" t="str">
        <f t="shared" si="10"/>
        <v/>
      </c>
      <c r="G195" s="272" t="str">
        <f t="shared" si="11"/>
        <v/>
      </c>
      <c r="H195" s="250"/>
      <c r="I195" s="272" t="str">
        <f>IFERROR(IF(B195="","",VLOOKUP(CONCATENATE(B195&amp;" "&amp;C195),Dateneingabe_Teilnehm.!$L$5:$R$254,3,FALSE)),"")</f>
        <v/>
      </c>
      <c r="J195" s="272" t="str">
        <f>IFERROR(IF(B195="","",VLOOKUP(CONCATENATE(B195&amp;" "&amp;C195),Dateneingabe_Teilnehm.!$L$5:$R$254,4,FALSE)),"")</f>
        <v/>
      </c>
      <c r="K195" s="272" t="str">
        <f>IFERROR(IF(B195="","",VLOOKUP(CONCATENATE(B195&amp;" "&amp;C195),Dateneingabe_Teilnehm.!$L$5:$R$254,5,FALSE)),"")</f>
        <v/>
      </c>
      <c r="L195" s="272" t="str">
        <f>IFERROR(IF(B195="","",VLOOKUP(CONCATENATE(B195&amp;" "&amp;C195),Dateneingabe_Teilnehm.!$L$5:$R$254,6,FALSE)),"")</f>
        <v/>
      </c>
      <c r="M195" s="273" t="str">
        <f>IFERROR(IF(B195="","",VLOOKUP(CONCATENATE(B195&amp;" "&amp;C195),Dateneingabe_Teilnehm.!$L$5:$R$254,7,FALSE)),"")</f>
        <v/>
      </c>
    </row>
    <row r="196" spans="1:13" ht="14.1" hidden="1" customHeight="1" x14ac:dyDescent="0.2">
      <c r="A196" s="256">
        <v>149</v>
      </c>
      <c r="B196" s="250" t="str">
        <f>IF(Unterschriftenliste!E194="","",Unterschriftenliste!E194)</f>
        <v/>
      </c>
      <c r="C196" s="250" t="str">
        <f>IF(Unterschriftenliste!F194="","",Unterschriftenliste!F194)</f>
        <v/>
      </c>
      <c r="D196" s="260" t="str">
        <f>IFERROR(IF(B196="","",VLOOKUP(CONCATENATE(B196&amp;" "&amp;C196),Dateneingabe_Teilnehm.!$L$5:$M$254,2,FALSE)),"")</f>
        <v/>
      </c>
      <c r="E196" s="272" t="str">
        <f t="shared" si="9"/>
        <v/>
      </c>
      <c r="F196" s="272" t="str">
        <f t="shared" si="10"/>
        <v/>
      </c>
      <c r="G196" s="272" t="str">
        <f t="shared" si="11"/>
        <v/>
      </c>
      <c r="H196" s="250"/>
      <c r="I196" s="272" t="str">
        <f>IFERROR(IF(B196="","",VLOOKUP(CONCATENATE(B196&amp;" "&amp;C196),Dateneingabe_Teilnehm.!$L$5:$R$254,3,FALSE)),"")</f>
        <v/>
      </c>
      <c r="J196" s="272" t="str">
        <f>IFERROR(IF(B196="","",VLOOKUP(CONCATENATE(B196&amp;" "&amp;C196),Dateneingabe_Teilnehm.!$L$5:$R$254,4,FALSE)),"")</f>
        <v/>
      </c>
      <c r="K196" s="272" t="str">
        <f>IFERROR(IF(B196="","",VLOOKUP(CONCATENATE(B196&amp;" "&amp;C196),Dateneingabe_Teilnehm.!$L$5:$R$254,5,FALSE)),"")</f>
        <v/>
      </c>
      <c r="L196" s="272" t="str">
        <f>IFERROR(IF(B196="","",VLOOKUP(CONCATENATE(B196&amp;" "&amp;C196),Dateneingabe_Teilnehm.!$L$5:$R$254,6,FALSE)),"")</f>
        <v/>
      </c>
      <c r="M196" s="273" t="str">
        <f>IFERROR(IF(B196="","",VLOOKUP(CONCATENATE(B196&amp;" "&amp;C196),Dateneingabe_Teilnehm.!$L$5:$R$254,7,FALSE)),"")</f>
        <v/>
      </c>
    </row>
    <row r="197" spans="1:13" ht="14.1" hidden="1" customHeight="1" x14ac:dyDescent="0.2">
      <c r="A197" s="256">
        <v>150</v>
      </c>
      <c r="B197" s="250" t="str">
        <f>IF(Unterschriftenliste!E195="","",Unterschriftenliste!E195)</f>
        <v/>
      </c>
      <c r="C197" s="250" t="str">
        <f>IF(Unterschriftenliste!F195="","",Unterschriftenliste!F195)</f>
        <v/>
      </c>
      <c r="D197" s="260" t="str">
        <f>IFERROR(IF(B197="","",VLOOKUP(CONCATENATE(B197&amp;" "&amp;C197),Dateneingabe_Teilnehm.!$L$5:$M$254,2,FALSE)),"")</f>
        <v/>
      </c>
      <c r="E197" s="272" t="str">
        <f t="shared" si="9"/>
        <v/>
      </c>
      <c r="F197" s="272" t="str">
        <f t="shared" si="10"/>
        <v/>
      </c>
      <c r="G197" s="272" t="str">
        <f t="shared" si="11"/>
        <v/>
      </c>
      <c r="H197" s="250"/>
      <c r="I197" s="272" t="str">
        <f>IFERROR(IF(B197="","",VLOOKUP(CONCATENATE(B197&amp;" "&amp;C197),Dateneingabe_Teilnehm.!$L$5:$R$254,3,FALSE)),"")</f>
        <v/>
      </c>
      <c r="J197" s="272" t="str">
        <f>IFERROR(IF(B197="","",VLOOKUP(CONCATENATE(B197&amp;" "&amp;C197),Dateneingabe_Teilnehm.!$L$5:$R$254,4,FALSE)),"")</f>
        <v/>
      </c>
      <c r="K197" s="272" t="str">
        <f>IFERROR(IF(B197="","",VLOOKUP(CONCATENATE(B197&amp;" "&amp;C197),Dateneingabe_Teilnehm.!$L$5:$R$254,5,FALSE)),"")</f>
        <v/>
      </c>
      <c r="L197" s="272" t="str">
        <f>IFERROR(IF(B197="","",VLOOKUP(CONCATENATE(B197&amp;" "&amp;C197),Dateneingabe_Teilnehm.!$L$5:$R$254,6,FALSE)),"")</f>
        <v/>
      </c>
      <c r="M197" s="273" t="str">
        <f>IFERROR(IF(B197="","",VLOOKUP(CONCATENATE(B197&amp;" "&amp;C197),Dateneingabe_Teilnehm.!$L$5:$R$254,7,FALSE)),"")</f>
        <v/>
      </c>
    </row>
    <row r="198" spans="1:13" ht="14.1" hidden="1" customHeight="1" x14ac:dyDescent="0.2">
      <c r="A198" s="256">
        <v>151</v>
      </c>
      <c r="B198" s="250" t="str">
        <f>IF(Unterschriftenliste!E196="","",Unterschriftenliste!E196)</f>
        <v/>
      </c>
      <c r="C198" s="250" t="str">
        <f>IF(Unterschriftenliste!F196="","",Unterschriftenliste!F196)</f>
        <v/>
      </c>
      <c r="D198" s="260" t="str">
        <f>IFERROR(IF(B198="","",VLOOKUP(CONCATENATE(B198&amp;" "&amp;C198),Dateneingabe_Teilnehm.!$L$5:$M$254,2,FALSE)),"")</f>
        <v/>
      </c>
      <c r="E198" s="272" t="str">
        <f t="shared" si="9"/>
        <v/>
      </c>
      <c r="F198" s="272" t="str">
        <f t="shared" si="10"/>
        <v/>
      </c>
      <c r="G198" s="272" t="str">
        <f t="shared" si="11"/>
        <v/>
      </c>
      <c r="H198" s="250"/>
      <c r="I198" s="272" t="str">
        <f>IFERROR(IF(B198="","",VLOOKUP(CONCATENATE(B198&amp;" "&amp;C198),Dateneingabe_Teilnehm.!$L$5:$R$254,3,FALSE)),"")</f>
        <v/>
      </c>
      <c r="J198" s="272" t="str">
        <f>IFERROR(IF(B198="","",VLOOKUP(CONCATENATE(B198&amp;" "&amp;C198),Dateneingabe_Teilnehm.!$L$5:$R$254,4,FALSE)),"")</f>
        <v/>
      </c>
      <c r="K198" s="272" t="str">
        <f>IFERROR(IF(B198="","",VLOOKUP(CONCATENATE(B198&amp;" "&amp;C198),Dateneingabe_Teilnehm.!$L$5:$R$254,5,FALSE)),"")</f>
        <v/>
      </c>
      <c r="L198" s="272" t="str">
        <f>IFERROR(IF(B198="","",VLOOKUP(CONCATENATE(B198&amp;" "&amp;C198),Dateneingabe_Teilnehm.!$L$5:$R$254,6,FALSE)),"")</f>
        <v/>
      </c>
      <c r="M198" s="273" t="str">
        <f>IFERROR(IF(B198="","",VLOOKUP(CONCATENATE(B198&amp;" "&amp;C198),Dateneingabe_Teilnehm.!$L$5:$R$254,7,FALSE)),"")</f>
        <v/>
      </c>
    </row>
    <row r="199" spans="1:13" ht="14.1" hidden="1" customHeight="1" x14ac:dyDescent="0.2">
      <c r="A199" s="256">
        <v>152</v>
      </c>
      <c r="B199" s="250" t="str">
        <f>IF(Unterschriftenliste!E197="","",Unterschriftenliste!E197)</f>
        <v/>
      </c>
      <c r="C199" s="250" t="str">
        <f>IF(Unterschriftenliste!F197="","",Unterschriftenliste!F197)</f>
        <v/>
      </c>
      <c r="D199" s="260" t="str">
        <f>IFERROR(IF(B199="","",VLOOKUP(CONCATENATE(B199&amp;" "&amp;C199),Dateneingabe_Teilnehm.!$L$5:$M$254,2,FALSE)),"")</f>
        <v/>
      </c>
      <c r="E199" s="272" t="str">
        <f t="shared" si="9"/>
        <v/>
      </c>
      <c r="F199" s="272" t="str">
        <f t="shared" si="10"/>
        <v/>
      </c>
      <c r="G199" s="272" t="str">
        <f t="shared" si="11"/>
        <v/>
      </c>
      <c r="H199" s="250"/>
      <c r="I199" s="272" t="str">
        <f>IFERROR(IF(B199="","",VLOOKUP(CONCATENATE(B199&amp;" "&amp;C199),Dateneingabe_Teilnehm.!$L$5:$R$254,3,FALSE)),"")</f>
        <v/>
      </c>
      <c r="J199" s="272" t="str">
        <f>IFERROR(IF(B199="","",VLOOKUP(CONCATENATE(B199&amp;" "&amp;C199),Dateneingabe_Teilnehm.!$L$5:$R$254,4,FALSE)),"")</f>
        <v/>
      </c>
      <c r="K199" s="272" t="str">
        <f>IFERROR(IF(B199="","",VLOOKUP(CONCATENATE(B199&amp;" "&amp;C199),Dateneingabe_Teilnehm.!$L$5:$R$254,5,FALSE)),"")</f>
        <v/>
      </c>
      <c r="L199" s="272" t="str">
        <f>IFERROR(IF(B199="","",VLOOKUP(CONCATENATE(B199&amp;" "&amp;C199),Dateneingabe_Teilnehm.!$L$5:$R$254,6,FALSE)),"")</f>
        <v/>
      </c>
      <c r="M199" s="273" t="str">
        <f>IFERROR(IF(B199="","",VLOOKUP(CONCATENATE(B199&amp;" "&amp;C199),Dateneingabe_Teilnehm.!$L$5:$R$254,7,FALSE)),"")</f>
        <v/>
      </c>
    </row>
    <row r="200" spans="1:13" ht="14.1" hidden="1" customHeight="1" x14ac:dyDescent="0.2">
      <c r="A200" s="256">
        <v>153</v>
      </c>
      <c r="B200" s="250" t="str">
        <f>IF(Unterschriftenliste!E198="","",Unterschriftenliste!E198)</f>
        <v/>
      </c>
      <c r="C200" s="250" t="str">
        <f>IF(Unterschriftenliste!F198="","",Unterschriftenliste!F198)</f>
        <v/>
      </c>
      <c r="D200" s="260" t="str">
        <f>IFERROR(IF(B200="","",VLOOKUP(CONCATENATE(B200&amp;" "&amp;C200),Dateneingabe_Teilnehm.!$L$5:$M$254,2,FALSE)),"")</f>
        <v/>
      </c>
      <c r="E200" s="272" t="str">
        <f t="shared" si="9"/>
        <v/>
      </c>
      <c r="F200" s="272" t="str">
        <f t="shared" si="10"/>
        <v/>
      </c>
      <c r="G200" s="272" t="str">
        <f t="shared" si="11"/>
        <v/>
      </c>
      <c r="H200" s="250"/>
      <c r="I200" s="272" t="str">
        <f>IFERROR(IF(B200="","",VLOOKUP(CONCATENATE(B200&amp;" "&amp;C200),Dateneingabe_Teilnehm.!$L$5:$R$254,3,FALSE)),"")</f>
        <v/>
      </c>
      <c r="J200" s="272" t="str">
        <f>IFERROR(IF(B200="","",VLOOKUP(CONCATENATE(B200&amp;" "&amp;C200),Dateneingabe_Teilnehm.!$L$5:$R$254,4,FALSE)),"")</f>
        <v/>
      </c>
      <c r="K200" s="272" t="str">
        <f>IFERROR(IF(B200="","",VLOOKUP(CONCATENATE(B200&amp;" "&amp;C200),Dateneingabe_Teilnehm.!$L$5:$R$254,5,FALSE)),"")</f>
        <v/>
      </c>
      <c r="L200" s="272" t="str">
        <f>IFERROR(IF(B200="","",VLOOKUP(CONCATENATE(B200&amp;" "&amp;C200),Dateneingabe_Teilnehm.!$L$5:$R$254,6,FALSE)),"")</f>
        <v/>
      </c>
      <c r="M200" s="273" t="str">
        <f>IFERROR(IF(B200="","",VLOOKUP(CONCATENATE(B200&amp;" "&amp;C200),Dateneingabe_Teilnehm.!$L$5:$R$254,7,FALSE)),"")</f>
        <v/>
      </c>
    </row>
    <row r="201" spans="1:13" ht="14.1" hidden="1" customHeight="1" x14ac:dyDescent="0.2">
      <c r="A201" s="256">
        <v>154</v>
      </c>
      <c r="B201" s="250" t="str">
        <f>IF(Unterschriftenliste!E199="","",Unterschriftenliste!E199)</f>
        <v/>
      </c>
      <c r="C201" s="250" t="str">
        <f>IF(Unterschriftenliste!F199="","",Unterschriftenliste!F199)</f>
        <v/>
      </c>
      <c r="D201" s="260" t="str">
        <f>IFERROR(IF(B201="","",VLOOKUP(CONCATENATE(B201&amp;" "&amp;C201),Dateneingabe_Teilnehm.!$L$5:$M$254,2,FALSE)),"")</f>
        <v/>
      </c>
      <c r="E201" s="272" t="str">
        <f t="shared" si="9"/>
        <v/>
      </c>
      <c r="F201" s="272" t="str">
        <f t="shared" si="10"/>
        <v/>
      </c>
      <c r="G201" s="272" t="str">
        <f t="shared" si="11"/>
        <v/>
      </c>
      <c r="H201" s="250"/>
      <c r="I201" s="272" t="str">
        <f>IFERROR(IF(B201="","",VLOOKUP(CONCATENATE(B201&amp;" "&amp;C201),Dateneingabe_Teilnehm.!$L$5:$R$254,3,FALSE)),"")</f>
        <v/>
      </c>
      <c r="J201" s="272" t="str">
        <f>IFERROR(IF(B201="","",VLOOKUP(CONCATENATE(B201&amp;" "&amp;C201),Dateneingabe_Teilnehm.!$L$5:$R$254,4,FALSE)),"")</f>
        <v/>
      </c>
      <c r="K201" s="272" t="str">
        <f>IFERROR(IF(B201="","",VLOOKUP(CONCATENATE(B201&amp;" "&amp;C201),Dateneingabe_Teilnehm.!$L$5:$R$254,5,FALSE)),"")</f>
        <v/>
      </c>
      <c r="L201" s="272" t="str">
        <f>IFERROR(IF(B201="","",VLOOKUP(CONCATENATE(B201&amp;" "&amp;C201),Dateneingabe_Teilnehm.!$L$5:$R$254,6,FALSE)),"")</f>
        <v/>
      </c>
      <c r="M201" s="273" t="str">
        <f>IFERROR(IF(B201="","",VLOOKUP(CONCATENATE(B201&amp;" "&amp;C201),Dateneingabe_Teilnehm.!$L$5:$R$254,7,FALSE)),"")</f>
        <v/>
      </c>
    </row>
    <row r="202" spans="1:13" ht="14.1" hidden="1" customHeight="1" x14ac:dyDescent="0.2">
      <c r="A202" s="256">
        <v>155</v>
      </c>
      <c r="B202" s="250" t="str">
        <f>IF(Unterschriftenliste!E200="","",Unterschriftenliste!E200)</f>
        <v/>
      </c>
      <c r="C202" s="250" t="str">
        <f>IF(Unterschriftenliste!F200="","",Unterschriftenliste!F200)</f>
        <v/>
      </c>
      <c r="D202" s="260" t="str">
        <f>IFERROR(IF(B202="","",VLOOKUP(CONCATENATE(B202&amp;" "&amp;C202),Dateneingabe_Teilnehm.!$L$5:$M$254,2,FALSE)),"")</f>
        <v/>
      </c>
      <c r="E202" s="272" t="str">
        <f t="shared" si="9"/>
        <v/>
      </c>
      <c r="F202" s="272" t="str">
        <f t="shared" si="10"/>
        <v/>
      </c>
      <c r="G202" s="272" t="str">
        <f t="shared" si="11"/>
        <v/>
      </c>
      <c r="H202" s="250"/>
      <c r="I202" s="272" t="str">
        <f>IFERROR(IF(B202="","",VLOOKUP(CONCATENATE(B202&amp;" "&amp;C202),Dateneingabe_Teilnehm.!$L$5:$R$254,3,FALSE)),"")</f>
        <v/>
      </c>
      <c r="J202" s="272" t="str">
        <f>IFERROR(IF(B202="","",VLOOKUP(CONCATENATE(B202&amp;" "&amp;C202),Dateneingabe_Teilnehm.!$L$5:$R$254,4,FALSE)),"")</f>
        <v/>
      </c>
      <c r="K202" s="272" t="str">
        <f>IFERROR(IF(B202="","",VLOOKUP(CONCATENATE(B202&amp;" "&amp;C202),Dateneingabe_Teilnehm.!$L$5:$R$254,5,FALSE)),"")</f>
        <v/>
      </c>
      <c r="L202" s="272" t="str">
        <f>IFERROR(IF(B202="","",VLOOKUP(CONCATENATE(B202&amp;" "&amp;C202),Dateneingabe_Teilnehm.!$L$5:$R$254,6,FALSE)),"")</f>
        <v/>
      </c>
      <c r="M202" s="273" t="str">
        <f>IFERROR(IF(B202="","",VLOOKUP(CONCATENATE(B202&amp;" "&amp;C202),Dateneingabe_Teilnehm.!$L$5:$R$254,7,FALSE)),"")</f>
        <v/>
      </c>
    </row>
    <row r="203" spans="1:13" ht="14.1" hidden="1" customHeight="1" x14ac:dyDescent="0.2">
      <c r="A203" s="256">
        <v>156</v>
      </c>
      <c r="B203" s="250" t="str">
        <f>IF(Unterschriftenliste!E201="","",Unterschriftenliste!E201)</f>
        <v/>
      </c>
      <c r="C203" s="250" t="str">
        <f>IF(Unterschriftenliste!F201="","",Unterschriftenliste!F201)</f>
        <v/>
      </c>
      <c r="D203" s="260" t="str">
        <f>IFERROR(IF(B203="","",VLOOKUP(CONCATENATE(B203&amp;" "&amp;C203),Dateneingabe_Teilnehm.!$L$5:$M$254,2,FALSE)),"")</f>
        <v/>
      </c>
      <c r="E203" s="272" t="str">
        <f t="shared" si="9"/>
        <v/>
      </c>
      <c r="F203" s="272" t="str">
        <f t="shared" si="10"/>
        <v/>
      </c>
      <c r="G203" s="272" t="str">
        <f t="shared" si="11"/>
        <v/>
      </c>
      <c r="H203" s="250"/>
      <c r="I203" s="272" t="str">
        <f>IFERROR(IF(B203="","",VLOOKUP(CONCATENATE(B203&amp;" "&amp;C203),Dateneingabe_Teilnehm.!$L$5:$R$254,3,FALSE)),"")</f>
        <v/>
      </c>
      <c r="J203" s="272" t="str">
        <f>IFERROR(IF(B203="","",VLOOKUP(CONCATENATE(B203&amp;" "&amp;C203),Dateneingabe_Teilnehm.!$L$5:$R$254,4,FALSE)),"")</f>
        <v/>
      </c>
      <c r="K203" s="272" t="str">
        <f>IFERROR(IF(B203="","",VLOOKUP(CONCATENATE(B203&amp;" "&amp;C203),Dateneingabe_Teilnehm.!$L$5:$R$254,5,FALSE)),"")</f>
        <v/>
      </c>
      <c r="L203" s="272" t="str">
        <f>IFERROR(IF(B203="","",VLOOKUP(CONCATENATE(B203&amp;" "&amp;C203),Dateneingabe_Teilnehm.!$L$5:$R$254,6,FALSE)),"")</f>
        <v/>
      </c>
      <c r="M203" s="273" t="str">
        <f>IFERROR(IF(B203="","",VLOOKUP(CONCATENATE(B203&amp;" "&amp;C203),Dateneingabe_Teilnehm.!$L$5:$R$254,7,FALSE)),"")</f>
        <v/>
      </c>
    </row>
    <row r="204" spans="1:13" ht="14.1" hidden="1" customHeight="1" x14ac:dyDescent="0.2">
      <c r="A204" s="256">
        <v>157</v>
      </c>
      <c r="B204" s="250" t="str">
        <f>IF(Unterschriftenliste!E202="","",Unterschriftenliste!E202)</f>
        <v/>
      </c>
      <c r="C204" s="250" t="str">
        <f>IF(Unterschriftenliste!F202="","",Unterschriftenliste!F202)</f>
        <v/>
      </c>
      <c r="D204" s="260" t="str">
        <f>IFERROR(IF(B204="","",VLOOKUP(CONCATENATE(B204&amp;" "&amp;C204),Dateneingabe_Teilnehm.!$L$5:$M$254,2,FALSE)),"")</f>
        <v/>
      </c>
      <c r="E204" s="272" t="str">
        <f t="shared" si="9"/>
        <v/>
      </c>
      <c r="F204" s="272" t="str">
        <f t="shared" si="10"/>
        <v/>
      </c>
      <c r="G204" s="272" t="str">
        <f t="shared" si="11"/>
        <v/>
      </c>
      <c r="H204" s="250"/>
      <c r="I204" s="272" t="str">
        <f>IFERROR(IF(B204="","",VLOOKUP(CONCATENATE(B204&amp;" "&amp;C204),Dateneingabe_Teilnehm.!$L$5:$R$254,3,FALSE)),"")</f>
        <v/>
      </c>
      <c r="J204" s="272" t="str">
        <f>IFERROR(IF(B204="","",VLOOKUP(CONCATENATE(B204&amp;" "&amp;C204),Dateneingabe_Teilnehm.!$L$5:$R$254,4,FALSE)),"")</f>
        <v/>
      </c>
      <c r="K204" s="272" t="str">
        <f>IFERROR(IF(B204="","",VLOOKUP(CONCATENATE(B204&amp;" "&amp;C204),Dateneingabe_Teilnehm.!$L$5:$R$254,5,FALSE)),"")</f>
        <v/>
      </c>
      <c r="L204" s="272" t="str">
        <f>IFERROR(IF(B204="","",VLOOKUP(CONCATENATE(B204&amp;" "&amp;C204),Dateneingabe_Teilnehm.!$L$5:$R$254,6,FALSE)),"")</f>
        <v/>
      </c>
      <c r="M204" s="273" t="str">
        <f>IFERROR(IF(B204="","",VLOOKUP(CONCATENATE(B204&amp;" "&amp;C204),Dateneingabe_Teilnehm.!$L$5:$R$254,7,FALSE)),"")</f>
        <v/>
      </c>
    </row>
    <row r="205" spans="1:13" ht="14.1" hidden="1" customHeight="1" x14ac:dyDescent="0.2">
      <c r="A205" s="256">
        <v>158</v>
      </c>
      <c r="B205" s="250" t="str">
        <f>IF(Unterschriftenliste!E203="","",Unterschriftenliste!E203)</f>
        <v/>
      </c>
      <c r="C205" s="250" t="str">
        <f>IF(Unterschriftenliste!F203="","",Unterschriftenliste!F203)</f>
        <v/>
      </c>
      <c r="D205" s="260" t="str">
        <f>IFERROR(IF(B205="","",VLOOKUP(CONCATENATE(B205&amp;" "&amp;C205),Dateneingabe_Teilnehm.!$L$5:$M$254,2,FALSE)),"")</f>
        <v/>
      </c>
      <c r="E205" s="272" t="str">
        <f t="shared" si="9"/>
        <v/>
      </c>
      <c r="F205" s="272" t="str">
        <f t="shared" si="10"/>
        <v/>
      </c>
      <c r="G205" s="272" t="str">
        <f t="shared" si="11"/>
        <v/>
      </c>
      <c r="H205" s="250"/>
      <c r="I205" s="272" t="str">
        <f>IFERROR(IF(B205="","",VLOOKUP(CONCATENATE(B205&amp;" "&amp;C205),Dateneingabe_Teilnehm.!$L$5:$R$254,3,FALSE)),"")</f>
        <v/>
      </c>
      <c r="J205" s="272" t="str">
        <f>IFERROR(IF(B205="","",VLOOKUP(CONCATENATE(B205&amp;" "&amp;C205),Dateneingabe_Teilnehm.!$L$5:$R$254,4,FALSE)),"")</f>
        <v/>
      </c>
      <c r="K205" s="272" t="str">
        <f>IFERROR(IF(B205="","",VLOOKUP(CONCATENATE(B205&amp;" "&amp;C205),Dateneingabe_Teilnehm.!$L$5:$R$254,5,FALSE)),"")</f>
        <v/>
      </c>
      <c r="L205" s="272" t="str">
        <f>IFERROR(IF(B205="","",VLOOKUP(CONCATENATE(B205&amp;" "&amp;C205),Dateneingabe_Teilnehm.!$L$5:$R$254,6,FALSE)),"")</f>
        <v/>
      </c>
      <c r="M205" s="273" t="str">
        <f>IFERROR(IF(B205="","",VLOOKUP(CONCATENATE(B205&amp;" "&amp;C205),Dateneingabe_Teilnehm.!$L$5:$R$254,7,FALSE)),"")</f>
        <v/>
      </c>
    </row>
    <row r="206" spans="1:13" ht="14.1" hidden="1" customHeight="1" x14ac:dyDescent="0.2">
      <c r="A206" s="256">
        <v>159</v>
      </c>
      <c r="B206" s="250" t="str">
        <f>IF(Unterschriftenliste!E204="","",Unterschriftenliste!E204)</f>
        <v/>
      </c>
      <c r="C206" s="250" t="str">
        <f>IF(Unterschriftenliste!F204="","",Unterschriftenliste!F204)</f>
        <v/>
      </c>
      <c r="D206" s="260" t="str">
        <f>IFERROR(IF(B206="","",VLOOKUP(CONCATENATE(B206&amp;" "&amp;C206),Dateneingabe_Teilnehm.!$L$5:$M$254,2,FALSE)),"")</f>
        <v/>
      </c>
      <c r="E206" s="272" t="str">
        <f t="shared" si="9"/>
        <v/>
      </c>
      <c r="F206" s="272" t="str">
        <f t="shared" si="10"/>
        <v/>
      </c>
      <c r="G206" s="272" t="str">
        <f t="shared" si="11"/>
        <v/>
      </c>
      <c r="H206" s="250"/>
      <c r="I206" s="272" t="str">
        <f>IFERROR(IF(B206="","",VLOOKUP(CONCATENATE(B206&amp;" "&amp;C206),Dateneingabe_Teilnehm.!$L$5:$R$254,3,FALSE)),"")</f>
        <v/>
      </c>
      <c r="J206" s="272" t="str">
        <f>IFERROR(IF(B206="","",VLOOKUP(CONCATENATE(B206&amp;" "&amp;C206),Dateneingabe_Teilnehm.!$L$5:$R$254,4,FALSE)),"")</f>
        <v/>
      </c>
      <c r="K206" s="272" t="str">
        <f>IFERROR(IF(B206="","",VLOOKUP(CONCATENATE(B206&amp;" "&amp;C206),Dateneingabe_Teilnehm.!$L$5:$R$254,5,FALSE)),"")</f>
        <v/>
      </c>
      <c r="L206" s="272" t="str">
        <f>IFERROR(IF(B206="","",VLOOKUP(CONCATENATE(B206&amp;" "&amp;C206),Dateneingabe_Teilnehm.!$L$5:$R$254,6,FALSE)),"")</f>
        <v/>
      </c>
      <c r="M206" s="273" t="str">
        <f>IFERROR(IF(B206="","",VLOOKUP(CONCATENATE(B206&amp;" "&amp;C206),Dateneingabe_Teilnehm.!$L$5:$R$254,7,FALSE)),"")</f>
        <v/>
      </c>
    </row>
    <row r="207" spans="1:13" ht="14.1" hidden="1" customHeight="1" x14ac:dyDescent="0.2">
      <c r="A207" s="256">
        <v>160</v>
      </c>
      <c r="B207" s="250" t="str">
        <f>IF(Unterschriftenliste!E205="","",Unterschriftenliste!E205)</f>
        <v/>
      </c>
      <c r="C207" s="250" t="str">
        <f>IF(Unterschriftenliste!F205="","",Unterschriftenliste!F205)</f>
        <v/>
      </c>
      <c r="D207" s="260" t="str">
        <f>IFERROR(IF(B207="","",VLOOKUP(CONCATENATE(B207&amp;" "&amp;C207),Dateneingabe_Teilnehm.!$L$5:$M$254,2,FALSE)),"")</f>
        <v/>
      </c>
      <c r="E207" s="272" t="str">
        <f t="shared" si="9"/>
        <v/>
      </c>
      <c r="F207" s="272" t="str">
        <f t="shared" si="10"/>
        <v/>
      </c>
      <c r="G207" s="272" t="str">
        <f t="shared" si="11"/>
        <v/>
      </c>
      <c r="H207" s="250"/>
      <c r="I207" s="272" t="str">
        <f>IFERROR(IF(B207="","",VLOOKUP(CONCATENATE(B207&amp;" "&amp;C207),Dateneingabe_Teilnehm.!$L$5:$R$254,3,FALSE)),"")</f>
        <v/>
      </c>
      <c r="J207" s="272" t="str">
        <f>IFERROR(IF(B207="","",VLOOKUP(CONCATENATE(B207&amp;" "&amp;C207),Dateneingabe_Teilnehm.!$L$5:$R$254,4,FALSE)),"")</f>
        <v/>
      </c>
      <c r="K207" s="272" t="str">
        <f>IFERROR(IF(B207="","",VLOOKUP(CONCATENATE(B207&amp;" "&amp;C207),Dateneingabe_Teilnehm.!$L$5:$R$254,5,FALSE)),"")</f>
        <v/>
      </c>
      <c r="L207" s="272" t="str">
        <f>IFERROR(IF(B207="","",VLOOKUP(CONCATENATE(B207&amp;" "&amp;C207),Dateneingabe_Teilnehm.!$L$5:$R$254,6,FALSE)),"")</f>
        <v/>
      </c>
      <c r="M207" s="273" t="str">
        <f>IFERROR(IF(B207="","",VLOOKUP(CONCATENATE(B207&amp;" "&amp;C207),Dateneingabe_Teilnehm.!$L$5:$R$254,7,FALSE)),"")</f>
        <v/>
      </c>
    </row>
    <row r="208" spans="1:13" ht="14.1" hidden="1" customHeight="1" x14ac:dyDescent="0.2">
      <c r="A208" s="256">
        <v>161</v>
      </c>
      <c r="B208" s="250" t="str">
        <f>IF(Unterschriftenliste!E206="","",Unterschriftenliste!E206)</f>
        <v/>
      </c>
      <c r="C208" s="250" t="str">
        <f>IF(Unterschriftenliste!F206="","",Unterschriftenliste!F206)</f>
        <v/>
      </c>
      <c r="D208" s="260" t="str">
        <f>IFERROR(IF(B208="","",VLOOKUP(CONCATENATE(B208&amp;" "&amp;C208),Dateneingabe_Teilnehm.!$L$5:$M$254,2,FALSE)),"")</f>
        <v/>
      </c>
      <c r="E208" s="272" t="str">
        <f t="shared" si="9"/>
        <v/>
      </c>
      <c r="F208" s="272" t="str">
        <f t="shared" si="10"/>
        <v/>
      </c>
      <c r="G208" s="272" t="str">
        <f t="shared" si="11"/>
        <v/>
      </c>
      <c r="H208" s="250"/>
      <c r="I208" s="272" t="str">
        <f>IFERROR(IF(B208="","",VLOOKUP(CONCATENATE(B208&amp;" "&amp;C208),Dateneingabe_Teilnehm.!$L$5:$R$254,3,FALSE)),"")</f>
        <v/>
      </c>
      <c r="J208" s="272" t="str">
        <f>IFERROR(IF(B208="","",VLOOKUP(CONCATENATE(B208&amp;" "&amp;C208),Dateneingabe_Teilnehm.!$L$5:$R$254,4,FALSE)),"")</f>
        <v/>
      </c>
      <c r="K208" s="272" t="str">
        <f>IFERROR(IF(B208="","",VLOOKUP(CONCATENATE(B208&amp;" "&amp;C208),Dateneingabe_Teilnehm.!$L$5:$R$254,5,FALSE)),"")</f>
        <v/>
      </c>
      <c r="L208" s="272" t="str">
        <f>IFERROR(IF(B208="","",VLOOKUP(CONCATENATE(B208&amp;" "&amp;C208),Dateneingabe_Teilnehm.!$L$5:$R$254,6,FALSE)),"")</f>
        <v/>
      </c>
      <c r="M208" s="273" t="str">
        <f>IFERROR(IF(B208="","",VLOOKUP(CONCATENATE(B208&amp;" "&amp;C208),Dateneingabe_Teilnehm.!$L$5:$R$254,7,FALSE)),"")</f>
        <v/>
      </c>
    </row>
    <row r="209" spans="1:13" ht="14.1" hidden="1" customHeight="1" x14ac:dyDescent="0.2">
      <c r="A209" s="256">
        <v>162</v>
      </c>
      <c r="B209" s="250" t="str">
        <f>IF(Unterschriftenliste!E207="","",Unterschriftenliste!E207)</f>
        <v/>
      </c>
      <c r="C209" s="250" t="str">
        <f>IF(Unterschriftenliste!F207="","",Unterschriftenliste!F207)</f>
        <v/>
      </c>
      <c r="D209" s="260" t="str">
        <f>IFERROR(IF(B209="","",VLOOKUP(CONCATENATE(B209&amp;" "&amp;C209),Dateneingabe_Teilnehm.!$L$5:$M$254,2,FALSE)),"")</f>
        <v/>
      </c>
      <c r="E209" s="272" t="str">
        <f t="shared" si="9"/>
        <v/>
      </c>
      <c r="F209" s="272" t="str">
        <f t="shared" si="10"/>
        <v/>
      </c>
      <c r="G209" s="272" t="str">
        <f t="shared" si="11"/>
        <v/>
      </c>
      <c r="H209" s="250"/>
      <c r="I209" s="272" t="str">
        <f>IFERROR(IF(B209="","",VLOOKUP(CONCATENATE(B209&amp;" "&amp;C209),Dateneingabe_Teilnehm.!$L$5:$R$254,3,FALSE)),"")</f>
        <v/>
      </c>
      <c r="J209" s="272" t="str">
        <f>IFERROR(IF(B209="","",VLOOKUP(CONCATENATE(B209&amp;" "&amp;C209),Dateneingabe_Teilnehm.!$L$5:$R$254,4,FALSE)),"")</f>
        <v/>
      </c>
      <c r="K209" s="272" t="str">
        <f>IFERROR(IF(B209="","",VLOOKUP(CONCATENATE(B209&amp;" "&amp;C209),Dateneingabe_Teilnehm.!$L$5:$R$254,5,FALSE)),"")</f>
        <v/>
      </c>
      <c r="L209" s="272" t="str">
        <f>IFERROR(IF(B209="","",VLOOKUP(CONCATENATE(B209&amp;" "&amp;C209),Dateneingabe_Teilnehm.!$L$5:$R$254,6,FALSE)),"")</f>
        <v/>
      </c>
      <c r="M209" s="273" t="str">
        <f>IFERROR(IF(B209="","",VLOOKUP(CONCATENATE(B209&amp;" "&amp;C209),Dateneingabe_Teilnehm.!$L$5:$R$254,7,FALSE)),"")</f>
        <v/>
      </c>
    </row>
    <row r="210" spans="1:13" ht="14.1" hidden="1" customHeight="1" x14ac:dyDescent="0.2">
      <c r="A210" s="256">
        <v>163</v>
      </c>
      <c r="B210" s="250" t="str">
        <f>IF(Unterschriftenliste!E208="","",Unterschriftenliste!E208)</f>
        <v/>
      </c>
      <c r="C210" s="250" t="str">
        <f>IF(Unterschriftenliste!F208="","",Unterschriftenliste!F208)</f>
        <v/>
      </c>
      <c r="D210" s="260" t="str">
        <f>IFERROR(IF(B210="","",VLOOKUP(CONCATENATE(B210&amp;" "&amp;C210),Dateneingabe_Teilnehm.!$L$5:$M$254,2,FALSE)),"")</f>
        <v/>
      </c>
      <c r="E210" s="272" t="str">
        <f t="shared" si="9"/>
        <v/>
      </c>
      <c r="F210" s="272" t="str">
        <f t="shared" si="10"/>
        <v/>
      </c>
      <c r="G210" s="272" t="str">
        <f t="shared" si="11"/>
        <v/>
      </c>
      <c r="H210" s="250"/>
      <c r="I210" s="272" t="str">
        <f>IFERROR(IF(B210="","",VLOOKUP(CONCATENATE(B210&amp;" "&amp;C210),Dateneingabe_Teilnehm.!$L$5:$R$254,3,FALSE)),"")</f>
        <v/>
      </c>
      <c r="J210" s="272" t="str">
        <f>IFERROR(IF(B210="","",VLOOKUP(CONCATENATE(B210&amp;" "&amp;C210),Dateneingabe_Teilnehm.!$L$5:$R$254,4,FALSE)),"")</f>
        <v/>
      </c>
      <c r="K210" s="272" t="str">
        <f>IFERROR(IF(B210="","",VLOOKUP(CONCATENATE(B210&amp;" "&amp;C210),Dateneingabe_Teilnehm.!$L$5:$R$254,5,FALSE)),"")</f>
        <v/>
      </c>
      <c r="L210" s="272" t="str">
        <f>IFERROR(IF(B210="","",VLOOKUP(CONCATENATE(B210&amp;" "&amp;C210),Dateneingabe_Teilnehm.!$L$5:$R$254,6,FALSE)),"")</f>
        <v/>
      </c>
      <c r="M210" s="273" t="str">
        <f>IFERROR(IF(B210="","",VLOOKUP(CONCATENATE(B210&amp;" "&amp;C210),Dateneingabe_Teilnehm.!$L$5:$R$254,7,FALSE)),"")</f>
        <v/>
      </c>
    </row>
    <row r="211" spans="1:13" ht="14.1" hidden="1" customHeight="1" x14ac:dyDescent="0.2">
      <c r="A211" s="256">
        <v>164</v>
      </c>
      <c r="B211" s="250" t="str">
        <f>IF(Unterschriftenliste!E209="","",Unterschriftenliste!E209)</f>
        <v/>
      </c>
      <c r="C211" s="250" t="str">
        <f>IF(Unterschriftenliste!F209="","",Unterschriftenliste!F209)</f>
        <v/>
      </c>
      <c r="D211" s="260" t="str">
        <f>IFERROR(IF(B211="","",VLOOKUP(CONCATENATE(B211&amp;" "&amp;C211),Dateneingabe_Teilnehm.!$L$5:$M$254,2,FALSE)),"")</f>
        <v/>
      </c>
      <c r="E211" s="272" t="str">
        <f t="shared" si="9"/>
        <v/>
      </c>
      <c r="F211" s="272" t="str">
        <f t="shared" si="10"/>
        <v/>
      </c>
      <c r="G211" s="272" t="str">
        <f t="shared" si="11"/>
        <v/>
      </c>
      <c r="H211" s="250"/>
      <c r="I211" s="272" t="str">
        <f>IFERROR(IF(B211="","",VLOOKUP(CONCATENATE(B211&amp;" "&amp;C211),Dateneingabe_Teilnehm.!$L$5:$R$254,3,FALSE)),"")</f>
        <v/>
      </c>
      <c r="J211" s="272" t="str">
        <f>IFERROR(IF(B211="","",VLOOKUP(CONCATENATE(B211&amp;" "&amp;C211),Dateneingabe_Teilnehm.!$L$5:$R$254,4,FALSE)),"")</f>
        <v/>
      </c>
      <c r="K211" s="272" t="str">
        <f>IFERROR(IF(B211="","",VLOOKUP(CONCATENATE(B211&amp;" "&amp;C211),Dateneingabe_Teilnehm.!$L$5:$R$254,5,FALSE)),"")</f>
        <v/>
      </c>
      <c r="L211" s="272" t="str">
        <f>IFERROR(IF(B211="","",VLOOKUP(CONCATENATE(B211&amp;" "&amp;C211),Dateneingabe_Teilnehm.!$L$5:$R$254,6,FALSE)),"")</f>
        <v/>
      </c>
      <c r="M211" s="273" t="str">
        <f>IFERROR(IF(B211="","",VLOOKUP(CONCATENATE(B211&amp;" "&amp;C211),Dateneingabe_Teilnehm.!$L$5:$R$254,7,FALSE)),"")</f>
        <v/>
      </c>
    </row>
    <row r="212" spans="1:13" ht="14.1" hidden="1" customHeight="1" x14ac:dyDescent="0.2">
      <c r="A212" s="256">
        <v>165</v>
      </c>
      <c r="B212" s="250" t="str">
        <f>IF(Unterschriftenliste!E210="","",Unterschriftenliste!E210)</f>
        <v/>
      </c>
      <c r="C212" s="250" t="str">
        <f>IF(Unterschriftenliste!F210="","",Unterschriftenliste!F210)</f>
        <v/>
      </c>
      <c r="D212" s="260" t="str">
        <f>IFERROR(IF(B212="","",VLOOKUP(CONCATENATE(B212&amp;" "&amp;C212),Dateneingabe_Teilnehm.!$L$5:$M$254,2,FALSE)),"")</f>
        <v/>
      </c>
      <c r="E212" s="272" t="str">
        <f t="shared" si="9"/>
        <v/>
      </c>
      <c r="F212" s="272" t="str">
        <f t="shared" si="10"/>
        <v/>
      </c>
      <c r="G212" s="272" t="str">
        <f t="shared" si="11"/>
        <v/>
      </c>
      <c r="H212" s="250"/>
      <c r="I212" s="272" t="str">
        <f>IFERROR(IF(B212="","",VLOOKUP(CONCATENATE(B212&amp;" "&amp;C212),Dateneingabe_Teilnehm.!$L$5:$R$254,3,FALSE)),"")</f>
        <v/>
      </c>
      <c r="J212" s="272" t="str">
        <f>IFERROR(IF(B212="","",VLOOKUP(CONCATENATE(B212&amp;" "&amp;C212),Dateneingabe_Teilnehm.!$L$5:$R$254,4,FALSE)),"")</f>
        <v/>
      </c>
      <c r="K212" s="272" t="str">
        <f>IFERROR(IF(B212="","",VLOOKUP(CONCATENATE(B212&amp;" "&amp;C212),Dateneingabe_Teilnehm.!$L$5:$R$254,5,FALSE)),"")</f>
        <v/>
      </c>
      <c r="L212" s="272" t="str">
        <f>IFERROR(IF(B212="","",VLOOKUP(CONCATENATE(B212&amp;" "&amp;C212),Dateneingabe_Teilnehm.!$L$5:$R$254,6,FALSE)),"")</f>
        <v/>
      </c>
      <c r="M212" s="273" t="str">
        <f>IFERROR(IF(B212="","",VLOOKUP(CONCATENATE(B212&amp;" "&amp;C212),Dateneingabe_Teilnehm.!$L$5:$R$254,7,FALSE)),"")</f>
        <v/>
      </c>
    </row>
    <row r="213" spans="1:13" ht="14.1" hidden="1" customHeight="1" x14ac:dyDescent="0.2">
      <c r="A213" s="256">
        <v>166</v>
      </c>
      <c r="B213" s="250" t="str">
        <f>IF(Unterschriftenliste!E211="","",Unterschriftenliste!E211)</f>
        <v/>
      </c>
      <c r="C213" s="250" t="str">
        <f>IF(Unterschriftenliste!F211="","",Unterschriftenliste!F211)</f>
        <v/>
      </c>
      <c r="D213" s="260" t="str">
        <f>IFERROR(IF(B213="","",VLOOKUP(CONCATENATE(B213&amp;" "&amp;C213),Dateneingabe_Teilnehm.!$L$5:$M$254,2,FALSE)),"")</f>
        <v/>
      </c>
      <c r="E213" s="272" t="str">
        <f t="shared" si="9"/>
        <v/>
      </c>
      <c r="F213" s="272" t="str">
        <f t="shared" si="10"/>
        <v/>
      </c>
      <c r="G213" s="272" t="str">
        <f t="shared" si="11"/>
        <v/>
      </c>
      <c r="H213" s="250"/>
      <c r="I213" s="272" t="str">
        <f>IFERROR(IF(B213="","",VLOOKUP(CONCATENATE(B213&amp;" "&amp;C213),Dateneingabe_Teilnehm.!$L$5:$R$254,3,FALSE)),"")</f>
        <v/>
      </c>
      <c r="J213" s="272" t="str">
        <f>IFERROR(IF(B213="","",VLOOKUP(CONCATENATE(B213&amp;" "&amp;C213),Dateneingabe_Teilnehm.!$L$5:$R$254,4,FALSE)),"")</f>
        <v/>
      </c>
      <c r="K213" s="272" t="str">
        <f>IFERROR(IF(B213="","",VLOOKUP(CONCATENATE(B213&amp;" "&amp;C213),Dateneingabe_Teilnehm.!$L$5:$R$254,5,FALSE)),"")</f>
        <v/>
      </c>
      <c r="L213" s="272" t="str">
        <f>IFERROR(IF(B213="","",VLOOKUP(CONCATENATE(B213&amp;" "&amp;C213),Dateneingabe_Teilnehm.!$L$5:$R$254,6,FALSE)),"")</f>
        <v/>
      </c>
      <c r="M213" s="273" t="str">
        <f>IFERROR(IF(B213="","",VLOOKUP(CONCATENATE(B213&amp;" "&amp;C213),Dateneingabe_Teilnehm.!$L$5:$R$254,7,FALSE)),"")</f>
        <v/>
      </c>
    </row>
    <row r="214" spans="1:13" ht="14.1" hidden="1" customHeight="1" x14ac:dyDescent="0.2">
      <c r="A214" s="256">
        <v>167</v>
      </c>
      <c r="B214" s="250" t="str">
        <f>IF(Unterschriftenliste!E212="","",Unterschriftenliste!E212)</f>
        <v/>
      </c>
      <c r="C214" s="250" t="str">
        <f>IF(Unterschriftenliste!F212="","",Unterschriftenliste!F212)</f>
        <v/>
      </c>
      <c r="D214" s="260" t="str">
        <f>IFERROR(IF(B214="","",VLOOKUP(CONCATENATE(B214&amp;" "&amp;C214),Dateneingabe_Teilnehm.!$L$5:$M$254,2,FALSE)),"")</f>
        <v/>
      </c>
      <c r="E214" s="272" t="str">
        <f t="shared" si="9"/>
        <v/>
      </c>
      <c r="F214" s="272" t="str">
        <f t="shared" si="10"/>
        <v/>
      </c>
      <c r="G214" s="272" t="str">
        <f t="shared" si="11"/>
        <v/>
      </c>
      <c r="H214" s="250"/>
      <c r="I214" s="272" t="str">
        <f>IFERROR(IF(B214="","",VLOOKUP(CONCATENATE(B214&amp;" "&amp;C214),Dateneingabe_Teilnehm.!$L$5:$R$254,3,FALSE)),"")</f>
        <v/>
      </c>
      <c r="J214" s="272" t="str">
        <f>IFERROR(IF(B214="","",VLOOKUP(CONCATENATE(B214&amp;" "&amp;C214),Dateneingabe_Teilnehm.!$L$5:$R$254,4,FALSE)),"")</f>
        <v/>
      </c>
      <c r="K214" s="272" t="str">
        <f>IFERROR(IF(B214="","",VLOOKUP(CONCATENATE(B214&amp;" "&amp;C214),Dateneingabe_Teilnehm.!$L$5:$R$254,5,FALSE)),"")</f>
        <v/>
      </c>
      <c r="L214" s="272" t="str">
        <f>IFERROR(IF(B214="","",VLOOKUP(CONCATENATE(B214&amp;" "&amp;C214),Dateneingabe_Teilnehm.!$L$5:$R$254,6,FALSE)),"")</f>
        <v/>
      </c>
      <c r="M214" s="273" t="str">
        <f>IFERROR(IF(B214="","",VLOOKUP(CONCATENATE(B214&amp;" "&amp;C214),Dateneingabe_Teilnehm.!$L$5:$R$254,7,FALSE)),"")</f>
        <v/>
      </c>
    </row>
    <row r="215" spans="1:13" ht="14.1" hidden="1" customHeight="1" x14ac:dyDescent="0.2">
      <c r="A215" s="256">
        <v>168</v>
      </c>
      <c r="B215" s="250" t="str">
        <f>IF(Unterschriftenliste!E213="","",Unterschriftenliste!E213)</f>
        <v/>
      </c>
      <c r="C215" s="250" t="str">
        <f>IF(Unterschriftenliste!F213="","",Unterschriftenliste!F213)</f>
        <v/>
      </c>
      <c r="D215" s="260" t="str">
        <f>IFERROR(IF(B215="","",VLOOKUP(CONCATENATE(B215&amp;" "&amp;C215),Dateneingabe_Teilnehm.!$L$5:$M$254,2,FALSE)),"")</f>
        <v/>
      </c>
      <c r="E215" s="272" t="str">
        <f t="shared" si="9"/>
        <v/>
      </c>
      <c r="F215" s="272" t="str">
        <f t="shared" si="10"/>
        <v/>
      </c>
      <c r="G215" s="272" t="str">
        <f t="shared" si="11"/>
        <v/>
      </c>
      <c r="H215" s="250"/>
      <c r="I215" s="272" t="str">
        <f>IFERROR(IF(B215="","",VLOOKUP(CONCATENATE(B215&amp;" "&amp;C215),Dateneingabe_Teilnehm.!$L$5:$R$254,3,FALSE)),"")</f>
        <v/>
      </c>
      <c r="J215" s="272" t="str">
        <f>IFERROR(IF(B215="","",VLOOKUP(CONCATENATE(B215&amp;" "&amp;C215),Dateneingabe_Teilnehm.!$L$5:$R$254,4,FALSE)),"")</f>
        <v/>
      </c>
      <c r="K215" s="272" t="str">
        <f>IFERROR(IF(B215="","",VLOOKUP(CONCATENATE(B215&amp;" "&amp;C215),Dateneingabe_Teilnehm.!$L$5:$R$254,5,FALSE)),"")</f>
        <v/>
      </c>
      <c r="L215" s="272" t="str">
        <f>IFERROR(IF(B215="","",VLOOKUP(CONCATENATE(B215&amp;" "&amp;C215),Dateneingabe_Teilnehm.!$L$5:$R$254,6,FALSE)),"")</f>
        <v/>
      </c>
      <c r="M215" s="273" t="str">
        <f>IFERROR(IF(B215="","",VLOOKUP(CONCATENATE(B215&amp;" "&amp;C215),Dateneingabe_Teilnehm.!$L$5:$R$254,7,FALSE)),"")</f>
        <v/>
      </c>
    </row>
    <row r="216" spans="1:13" ht="14.1" hidden="1" customHeight="1" x14ac:dyDescent="0.2">
      <c r="A216" s="256">
        <v>169</v>
      </c>
      <c r="B216" s="250" t="str">
        <f>IF(Unterschriftenliste!E214="","",Unterschriftenliste!E214)</f>
        <v/>
      </c>
      <c r="C216" s="250" t="str">
        <f>IF(Unterschriftenliste!F214="","",Unterschriftenliste!F214)</f>
        <v/>
      </c>
      <c r="D216" s="260" t="str">
        <f>IFERROR(IF(B216="","",VLOOKUP(CONCATENATE(B216&amp;" "&amp;C216),Dateneingabe_Teilnehm.!$L$5:$M$254,2,FALSE)),"")</f>
        <v/>
      </c>
      <c r="E216" s="272" t="str">
        <f t="shared" si="9"/>
        <v/>
      </c>
      <c r="F216" s="272" t="str">
        <f t="shared" si="10"/>
        <v/>
      </c>
      <c r="G216" s="272" t="str">
        <f t="shared" si="11"/>
        <v/>
      </c>
      <c r="H216" s="250"/>
      <c r="I216" s="272" t="str">
        <f>IFERROR(IF(B216="","",VLOOKUP(CONCATENATE(B216&amp;" "&amp;C216),Dateneingabe_Teilnehm.!$L$5:$R$254,3,FALSE)),"")</f>
        <v/>
      </c>
      <c r="J216" s="272" t="str">
        <f>IFERROR(IF(B216="","",VLOOKUP(CONCATENATE(B216&amp;" "&amp;C216),Dateneingabe_Teilnehm.!$L$5:$R$254,4,FALSE)),"")</f>
        <v/>
      </c>
      <c r="K216" s="272" t="str">
        <f>IFERROR(IF(B216="","",VLOOKUP(CONCATENATE(B216&amp;" "&amp;C216),Dateneingabe_Teilnehm.!$L$5:$R$254,5,FALSE)),"")</f>
        <v/>
      </c>
      <c r="L216" s="272" t="str">
        <f>IFERROR(IF(B216="","",VLOOKUP(CONCATENATE(B216&amp;" "&amp;C216),Dateneingabe_Teilnehm.!$L$5:$R$254,6,FALSE)),"")</f>
        <v/>
      </c>
      <c r="M216" s="273" t="str">
        <f>IFERROR(IF(B216="","",VLOOKUP(CONCATENATE(B216&amp;" "&amp;C216),Dateneingabe_Teilnehm.!$L$5:$R$254,7,FALSE)),"")</f>
        <v/>
      </c>
    </row>
    <row r="217" spans="1:13" ht="14.1" hidden="1" customHeight="1" x14ac:dyDescent="0.2">
      <c r="A217" s="256">
        <v>170</v>
      </c>
      <c r="B217" s="250" t="str">
        <f>IF(Unterschriftenliste!E215="","",Unterschriftenliste!E215)</f>
        <v/>
      </c>
      <c r="C217" s="250" t="str">
        <f>IF(Unterschriftenliste!F215="","",Unterschriftenliste!F215)</f>
        <v/>
      </c>
      <c r="D217" s="260" t="str">
        <f>IFERROR(IF(B217="","",VLOOKUP(CONCATENATE(B217&amp;" "&amp;C217),Dateneingabe_Teilnehm.!$L$5:$M$254,2,FALSE)),"")</f>
        <v/>
      </c>
      <c r="E217" s="272" t="str">
        <f t="shared" si="9"/>
        <v/>
      </c>
      <c r="F217" s="272" t="str">
        <f t="shared" si="10"/>
        <v/>
      </c>
      <c r="G217" s="272" t="str">
        <f t="shared" si="11"/>
        <v/>
      </c>
      <c r="H217" s="250"/>
      <c r="I217" s="272" t="str">
        <f>IFERROR(IF(B217="","",VLOOKUP(CONCATENATE(B217&amp;" "&amp;C217),Dateneingabe_Teilnehm.!$L$5:$R$254,3,FALSE)),"")</f>
        <v/>
      </c>
      <c r="J217" s="272" t="str">
        <f>IFERROR(IF(B217="","",VLOOKUP(CONCATENATE(B217&amp;" "&amp;C217),Dateneingabe_Teilnehm.!$L$5:$R$254,4,FALSE)),"")</f>
        <v/>
      </c>
      <c r="K217" s="272" t="str">
        <f>IFERROR(IF(B217="","",VLOOKUP(CONCATENATE(B217&amp;" "&amp;C217),Dateneingabe_Teilnehm.!$L$5:$R$254,5,FALSE)),"")</f>
        <v/>
      </c>
      <c r="L217" s="272" t="str">
        <f>IFERROR(IF(B217="","",VLOOKUP(CONCATENATE(B217&amp;" "&amp;C217),Dateneingabe_Teilnehm.!$L$5:$R$254,6,FALSE)),"")</f>
        <v/>
      </c>
      <c r="M217" s="273" t="str">
        <f>IFERROR(IF(B217="","",VLOOKUP(CONCATENATE(B217&amp;" "&amp;C217),Dateneingabe_Teilnehm.!$L$5:$R$254,7,FALSE)),"")</f>
        <v/>
      </c>
    </row>
    <row r="218" spans="1:13" ht="14.1" hidden="1" customHeight="1" x14ac:dyDescent="0.2">
      <c r="A218" s="256">
        <v>171</v>
      </c>
      <c r="B218" s="250" t="str">
        <f>IF(Unterschriftenliste!E216="","",Unterschriftenliste!E216)</f>
        <v/>
      </c>
      <c r="C218" s="250" t="str">
        <f>IF(Unterschriftenliste!F216="","",Unterschriftenliste!F216)</f>
        <v/>
      </c>
      <c r="D218" s="260" t="str">
        <f>IFERROR(IF(B218="","",VLOOKUP(CONCATENATE(B218&amp;" "&amp;C218),Dateneingabe_Teilnehm.!$L$5:$M$254,2,FALSE)),"")</f>
        <v/>
      </c>
      <c r="E218" s="272" t="str">
        <f t="shared" si="9"/>
        <v/>
      </c>
      <c r="F218" s="272" t="str">
        <f t="shared" si="10"/>
        <v/>
      </c>
      <c r="G218" s="272" t="str">
        <f t="shared" si="11"/>
        <v/>
      </c>
      <c r="H218" s="250"/>
      <c r="I218" s="272" t="str">
        <f>IFERROR(IF(B218="","",VLOOKUP(CONCATENATE(B218&amp;" "&amp;C218),Dateneingabe_Teilnehm.!$L$5:$R$254,3,FALSE)),"")</f>
        <v/>
      </c>
      <c r="J218" s="272" t="str">
        <f>IFERROR(IF(B218="","",VLOOKUP(CONCATENATE(B218&amp;" "&amp;C218),Dateneingabe_Teilnehm.!$L$5:$R$254,4,FALSE)),"")</f>
        <v/>
      </c>
      <c r="K218" s="272" t="str">
        <f>IFERROR(IF(B218="","",VLOOKUP(CONCATENATE(B218&amp;" "&amp;C218),Dateneingabe_Teilnehm.!$L$5:$R$254,5,FALSE)),"")</f>
        <v/>
      </c>
      <c r="L218" s="272" t="str">
        <f>IFERROR(IF(B218="","",VLOOKUP(CONCATENATE(B218&amp;" "&amp;C218),Dateneingabe_Teilnehm.!$L$5:$R$254,6,FALSE)),"")</f>
        <v/>
      </c>
      <c r="M218" s="273" t="str">
        <f>IFERROR(IF(B218="","",VLOOKUP(CONCATENATE(B218&amp;" "&amp;C218),Dateneingabe_Teilnehm.!$L$5:$R$254,7,FALSE)),"")</f>
        <v/>
      </c>
    </row>
    <row r="219" spans="1:13" ht="14.1" hidden="1" customHeight="1" x14ac:dyDescent="0.2">
      <c r="A219" s="256">
        <v>172</v>
      </c>
      <c r="B219" s="250" t="str">
        <f>IF(Unterschriftenliste!E217="","",Unterschriftenliste!E217)</f>
        <v/>
      </c>
      <c r="C219" s="250" t="str">
        <f>IF(Unterschriftenliste!F217="","",Unterschriftenliste!F217)</f>
        <v/>
      </c>
      <c r="D219" s="260" t="str">
        <f>IFERROR(IF(B219="","",VLOOKUP(CONCATENATE(B219&amp;" "&amp;C219),Dateneingabe_Teilnehm.!$L$5:$M$254,2,FALSE)),"")</f>
        <v/>
      </c>
      <c r="E219" s="272" t="str">
        <f t="shared" si="9"/>
        <v/>
      </c>
      <c r="F219" s="272" t="str">
        <f t="shared" si="10"/>
        <v/>
      </c>
      <c r="G219" s="272" t="str">
        <f t="shared" si="11"/>
        <v/>
      </c>
      <c r="H219" s="250"/>
      <c r="I219" s="272" t="str">
        <f>IFERROR(IF(B219="","",VLOOKUP(CONCATENATE(B219&amp;" "&amp;C219),Dateneingabe_Teilnehm.!$L$5:$R$254,3,FALSE)),"")</f>
        <v/>
      </c>
      <c r="J219" s="272" t="str">
        <f>IFERROR(IF(B219="","",VLOOKUP(CONCATENATE(B219&amp;" "&amp;C219),Dateneingabe_Teilnehm.!$L$5:$R$254,4,FALSE)),"")</f>
        <v/>
      </c>
      <c r="K219" s="272" t="str">
        <f>IFERROR(IF(B219="","",VLOOKUP(CONCATENATE(B219&amp;" "&amp;C219),Dateneingabe_Teilnehm.!$L$5:$R$254,5,FALSE)),"")</f>
        <v/>
      </c>
      <c r="L219" s="272" t="str">
        <f>IFERROR(IF(B219="","",VLOOKUP(CONCATENATE(B219&amp;" "&amp;C219),Dateneingabe_Teilnehm.!$L$5:$R$254,6,FALSE)),"")</f>
        <v/>
      </c>
      <c r="M219" s="273" t="str">
        <f>IFERROR(IF(B219="","",VLOOKUP(CONCATENATE(B219&amp;" "&amp;C219),Dateneingabe_Teilnehm.!$L$5:$R$254,7,FALSE)),"")</f>
        <v/>
      </c>
    </row>
    <row r="220" spans="1:13" ht="14.1" hidden="1" customHeight="1" x14ac:dyDescent="0.2">
      <c r="A220" s="256">
        <v>173</v>
      </c>
      <c r="B220" s="250" t="str">
        <f>IF(Unterschriftenliste!E218="","",Unterschriftenliste!E218)</f>
        <v/>
      </c>
      <c r="C220" s="250" t="str">
        <f>IF(Unterschriftenliste!F218="","",Unterschriftenliste!F218)</f>
        <v/>
      </c>
      <c r="D220" s="260" t="str">
        <f>IFERROR(IF(B220="","",VLOOKUP(CONCATENATE(B220&amp;" "&amp;C220),Dateneingabe_Teilnehm.!$L$5:$M$254,2,FALSE)),"")</f>
        <v/>
      </c>
      <c r="E220" s="272" t="str">
        <f t="shared" si="9"/>
        <v/>
      </c>
      <c r="F220" s="272" t="str">
        <f t="shared" si="10"/>
        <v/>
      </c>
      <c r="G220" s="272" t="str">
        <f t="shared" si="11"/>
        <v/>
      </c>
      <c r="H220" s="250"/>
      <c r="I220" s="272" t="str">
        <f>IFERROR(IF(B220="","",VLOOKUP(CONCATENATE(B220&amp;" "&amp;C220),Dateneingabe_Teilnehm.!$L$5:$R$254,3,FALSE)),"")</f>
        <v/>
      </c>
      <c r="J220" s="272" t="str">
        <f>IFERROR(IF(B220="","",VLOOKUP(CONCATENATE(B220&amp;" "&amp;C220),Dateneingabe_Teilnehm.!$L$5:$R$254,4,FALSE)),"")</f>
        <v/>
      </c>
      <c r="K220" s="272" t="str">
        <f>IFERROR(IF(B220="","",VLOOKUP(CONCATENATE(B220&amp;" "&amp;C220),Dateneingabe_Teilnehm.!$L$5:$R$254,5,FALSE)),"")</f>
        <v/>
      </c>
      <c r="L220" s="272" t="str">
        <f>IFERROR(IF(B220="","",VLOOKUP(CONCATENATE(B220&amp;" "&amp;C220),Dateneingabe_Teilnehm.!$L$5:$R$254,6,FALSE)),"")</f>
        <v/>
      </c>
      <c r="M220" s="273" t="str">
        <f>IFERROR(IF(B220="","",VLOOKUP(CONCATENATE(B220&amp;" "&amp;C220),Dateneingabe_Teilnehm.!$L$5:$R$254,7,FALSE)),"")</f>
        <v/>
      </c>
    </row>
    <row r="221" spans="1:13" ht="14.1" hidden="1" customHeight="1" x14ac:dyDescent="0.2">
      <c r="A221" s="256">
        <v>174</v>
      </c>
      <c r="B221" s="250" t="str">
        <f>IF(Unterschriftenliste!E219="","",Unterschriftenliste!E219)</f>
        <v/>
      </c>
      <c r="C221" s="250" t="str">
        <f>IF(Unterschriftenliste!F219="","",Unterschriftenliste!F219)</f>
        <v/>
      </c>
      <c r="D221" s="260" t="str">
        <f>IFERROR(IF(B221="","",VLOOKUP(CONCATENATE(B221&amp;" "&amp;C221),Dateneingabe_Teilnehm.!$L$5:$M$254,2,FALSE)),"")</f>
        <v/>
      </c>
      <c r="E221" s="272" t="str">
        <f t="shared" si="9"/>
        <v/>
      </c>
      <c r="F221" s="272" t="str">
        <f t="shared" si="10"/>
        <v/>
      </c>
      <c r="G221" s="272" t="str">
        <f t="shared" si="11"/>
        <v/>
      </c>
      <c r="H221" s="250"/>
      <c r="I221" s="272" t="str">
        <f>IFERROR(IF(B221="","",VLOOKUP(CONCATENATE(B221&amp;" "&amp;C221),Dateneingabe_Teilnehm.!$L$5:$R$254,3,FALSE)),"")</f>
        <v/>
      </c>
      <c r="J221" s="272" t="str">
        <f>IFERROR(IF(B221="","",VLOOKUP(CONCATENATE(B221&amp;" "&amp;C221),Dateneingabe_Teilnehm.!$L$5:$R$254,4,FALSE)),"")</f>
        <v/>
      </c>
      <c r="K221" s="272" t="str">
        <f>IFERROR(IF(B221="","",VLOOKUP(CONCATENATE(B221&amp;" "&amp;C221),Dateneingabe_Teilnehm.!$L$5:$R$254,5,FALSE)),"")</f>
        <v/>
      </c>
      <c r="L221" s="272" t="str">
        <f>IFERROR(IF(B221="","",VLOOKUP(CONCATENATE(B221&amp;" "&amp;C221),Dateneingabe_Teilnehm.!$L$5:$R$254,6,FALSE)),"")</f>
        <v/>
      </c>
      <c r="M221" s="273" t="str">
        <f>IFERROR(IF(B221="","",VLOOKUP(CONCATENATE(B221&amp;" "&amp;C221),Dateneingabe_Teilnehm.!$L$5:$R$254,7,FALSE)),"")</f>
        <v/>
      </c>
    </row>
    <row r="222" spans="1:13" ht="14.1" hidden="1" customHeight="1" x14ac:dyDescent="0.2">
      <c r="A222" s="256">
        <v>175</v>
      </c>
      <c r="B222" s="250" t="str">
        <f>IF(Unterschriftenliste!E220="","",Unterschriftenliste!E220)</f>
        <v/>
      </c>
      <c r="C222" s="250" t="str">
        <f>IF(Unterschriftenliste!F220="","",Unterschriftenliste!F220)</f>
        <v/>
      </c>
      <c r="D222" s="260" t="str">
        <f>IFERROR(IF(B222="","",VLOOKUP(CONCATENATE(B222&amp;" "&amp;C222),Dateneingabe_Teilnehm.!$L$5:$M$254,2,FALSE)),"")</f>
        <v/>
      </c>
      <c r="E222" s="272" t="str">
        <f t="shared" si="9"/>
        <v/>
      </c>
      <c r="F222" s="272" t="str">
        <f t="shared" si="10"/>
        <v/>
      </c>
      <c r="G222" s="272" t="str">
        <f t="shared" si="11"/>
        <v/>
      </c>
      <c r="H222" s="250"/>
      <c r="I222" s="272" t="str">
        <f>IFERROR(IF(B222="","",VLOOKUP(CONCATENATE(B222&amp;" "&amp;C222),Dateneingabe_Teilnehm.!$L$5:$R$254,3,FALSE)),"")</f>
        <v/>
      </c>
      <c r="J222" s="272" t="str">
        <f>IFERROR(IF(B222="","",VLOOKUP(CONCATENATE(B222&amp;" "&amp;C222),Dateneingabe_Teilnehm.!$L$5:$R$254,4,FALSE)),"")</f>
        <v/>
      </c>
      <c r="K222" s="272" t="str">
        <f>IFERROR(IF(B222="","",VLOOKUP(CONCATENATE(B222&amp;" "&amp;C222),Dateneingabe_Teilnehm.!$L$5:$R$254,5,FALSE)),"")</f>
        <v/>
      </c>
      <c r="L222" s="272" t="str">
        <f>IFERROR(IF(B222="","",VLOOKUP(CONCATENATE(B222&amp;" "&amp;C222),Dateneingabe_Teilnehm.!$L$5:$R$254,6,FALSE)),"")</f>
        <v/>
      </c>
      <c r="M222" s="273" t="str">
        <f>IFERROR(IF(B222="","",VLOOKUP(CONCATENATE(B222&amp;" "&amp;C222),Dateneingabe_Teilnehm.!$L$5:$R$254,7,FALSE)),"")</f>
        <v/>
      </c>
    </row>
    <row r="223" spans="1:13" ht="14.1" hidden="1" customHeight="1" x14ac:dyDescent="0.2">
      <c r="A223" s="256">
        <v>176</v>
      </c>
      <c r="B223" s="250" t="str">
        <f>IF(Unterschriftenliste!E221="","",Unterschriftenliste!E221)</f>
        <v/>
      </c>
      <c r="C223" s="250" t="str">
        <f>IF(Unterschriftenliste!F221="","",Unterschriftenliste!F221)</f>
        <v/>
      </c>
      <c r="D223" s="260" t="str">
        <f>IFERROR(IF(B223="","",VLOOKUP(CONCATENATE(B223&amp;" "&amp;C223),Dateneingabe_Teilnehm.!$L$5:$M$254,2,FALSE)),"")</f>
        <v/>
      </c>
      <c r="E223" s="272" t="str">
        <f t="shared" si="9"/>
        <v/>
      </c>
      <c r="F223" s="272" t="str">
        <f t="shared" si="10"/>
        <v/>
      </c>
      <c r="G223" s="272" t="str">
        <f t="shared" si="11"/>
        <v/>
      </c>
      <c r="H223" s="250"/>
      <c r="I223" s="272" t="str">
        <f>IFERROR(IF(B223="","",VLOOKUP(CONCATENATE(B223&amp;" "&amp;C223),Dateneingabe_Teilnehm.!$L$5:$R$254,3,FALSE)),"")</f>
        <v/>
      </c>
      <c r="J223" s="272" t="str">
        <f>IFERROR(IF(B223="","",VLOOKUP(CONCATENATE(B223&amp;" "&amp;C223),Dateneingabe_Teilnehm.!$L$5:$R$254,4,FALSE)),"")</f>
        <v/>
      </c>
      <c r="K223" s="272" t="str">
        <f>IFERROR(IF(B223="","",VLOOKUP(CONCATENATE(B223&amp;" "&amp;C223),Dateneingabe_Teilnehm.!$L$5:$R$254,5,FALSE)),"")</f>
        <v/>
      </c>
      <c r="L223" s="272" t="str">
        <f>IFERROR(IF(B223="","",VLOOKUP(CONCATENATE(B223&amp;" "&amp;C223),Dateneingabe_Teilnehm.!$L$5:$R$254,6,FALSE)),"")</f>
        <v/>
      </c>
      <c r="M223" s="273" t="str">
        <f>IFERROR(IF(B223="","",VLOOKUP(CONCATENATE(B223&amp;" "&amp;C223),Dateneingabe_Teilnehm.!$L$5:$R$254,7,FALSE)),"")</f>
        <v/>
      </c>
    </row>
    <row r="224" spans="1:13" ht="14.1" hidden="1" customHeight="1" x14ac:dyDescent="0.2">
      <c r="A224" s="256">
        <v>177</v>
      </c>
      <c r="B224" s="250" t="str">
        <f>IF(Unterschriftenliste!E222="","",Unterschriftenliste!E222)</f>
        <v/>
      </c>
      <c r="C224" s="250" t="str">
        <f>IF(Unterschriftenliste!F222="","",Unterschriftenliste!F222)</f>
        <v/>
      </c>
      <c r="D224" s="260" t="str">
        <f>IFERROR(IF(B224="","",VLOOKUP(CONCATENATE(B224&amp;" "&amp;C224),Dateneingabe_Teilnehm.!$L$5:$M$254,2,FALSE)),"")</f>
        <v/>
      </c>
      <c r="E224" s="272" t="str">
        <f t="shared" si="9"/>
        <v/>
      </c>
      <c r="F224" s="272" t="str">
        <f t="shared" si="10"/>
        <v/>
      </c>
      <c r="G224" s="272" t="str">
        <f t="shared" si="11"/>
        <v/>
      </c>
      <c r="H224" s="250"/>
      <c r="I224" s="272" t="str">
        <f>IFERROR(IF(B224="","",VLOOKUP(CONCATENATE(B224&amp;" "&amp;C224),Dateneingabe_Teilnehm.!$L$5:$R$254,3,FALSE)),"")</f>
        <v/>
      </c>
      <c r="J224" s="272" t="str">
        <f>IFERROR(IF(B224="","",VLOOKUP(CONCATENATE(B224&amp;" "&amp;C224),Dateneingabe_Teilnehm.!$L$5:$R$254,4,FALSE)),"")</f>
        <v/>
      </c>
      <c r="K224" s="272" t="str">
        <f>IFERROR(IF(B224="","",VLOOKUP(CONCATENATE(B224&amp;" "&amp;C224),Dateneingabe_Teilnehm.!$L$5:$R$254,5,FALSE)),"")</f>
        <v/>
      </c>
      <c r="L224" s="272" t="str">
        <f>IFERROR(IF(B224="","",VLOOKUP(CONCATENATE(B224&amp;" "&amp;C224),Dateneingabe_Teilnehm.!$L$5:$R$254,6,FALSE)),"")</f>
        <v/>
      </c>
      <c r="M224" s="273" t="str">
        <f>IFERROR(IF(B224="","",VLOOKUP(CONCATENATE(B224&amp;" "&amp;C224),Dateneingabe_Teilnehm.!$L$5:$R$254,7,FALSE)),"")</f>
        <v/>
      </c>
    </row>
    <row r="225" spans="1:13" ht="14.1" hidden="1" customHeight="1" x14ac:dyDescent="0.2">
      <c r="A225" s="256">
        <v>178</v>
      </c>
      <c r="B225" s="250" t="str">
        <f>IF(Unterschriftenliste!E223="","",Unterschriftenliste!E223)</f>
        <v/>
      </c>
      <c r="C225" s="250" t="str">
        <f>IF(Unterschriftenliste!F223="","",Unterschriftenliste!F223)</f>
        <v/>
      </c>
      <c r="D225" s="260" t="str">
        <f>IFERROR(IF(B225="","",VLOOKUP(CONCATENATE(B225&amp;" "&amp;C225),Dateneingabe_Teilnehm.!$L$5:$M$254,2,FALSE)),"")</f>
        <v/>
      </c>
      <c r="E225" s="272" t="str">
        <f t="shared" si="9"/>
        <v/>
      </c>
      <c r="F225" s="272" t="str">
        <f t="shared" si="10"/>
        <v/>
      </c>
      <c r="G225" s="272" t="str">
        <f t="shared" si="11"/>
        <v/>
      </c>
      <c r="H225" s="250"/>
      <c r="I225" s="272" t="str">
        <f>IFERROR(IF(B225="","",VLOOKUP(CONCATENATE(B225&amp;" "&amp;C225),Dateneingabe_Teilnehm.!$L$5:$R$254,3,FALSE)),"")</f>
        <v/>
      </c>
      <c r="J225" s="272" t="str">
        <f>IFERROR(IF(B225="","",VLOOKUP(CONCATENATE(B225&amp;" "&amp;C225),Dateneingabe_Teilnehm.!$L$5:$R$254,4,FALSE)),"")</f>
        <v/>
      </c>
      <c r="K225" s="272" t="str">
        <f>IFERROR(IF(B225="","",VLOOKUP(CONCATENATE(B225&amp;" "&amp;C225),Dateneingabe_Teilnehm.!$L$5:$R$254,5,FALSE)),"")</f>
        <v/>
      </c>
      <c r="L225" s="272" t="str">
        <f>IFERROR(IF(B225="","",VLOOKUP(CONCATENATE(B225&amp;" "&amp;C225),Dateneingabe_Teilnehm.!$L$5:$R$254,6,FALSE)),"")</f>
        <v/>
      </c>
      <c r="M225" s="273" t="str">
        <f>IFERROR(IF(B225="","",VLOOKUP(CONCATENATE(B225&amp;" "&amp;C225),Dateneingabe_Teilnehm.!$L$5:$R$254,7,FALSE)),"")</f>
        <v/>
      </c>
    </row>
    <row r="226" spans="1:13" ht="14.1" hidden="1" customHeight="1" x14ac:dyDescent="0.2">
      <c r="A226" s="256">
        <v>179</v>
      </c>
      <c r="B226" s="250" t="str">
        <f>IF(Unterschriftenliste!E224="","",Unterschriftenliste!E224)</f>
        <v/>
      </c>
      <c r="C226" s="250" t="str">
        <f>IF(Unterschriftenliste!F224="","",Unterschriftenliste!F224)</f>
        <v/>
      </c>
      <c r="D226" s="260" t="str">
        <f>IFERROR(IF(B226="","",VLOOKUP(CONCATENATE(B226&amp;" "&amp;C226),Dateneingabe_Teilnehm.!$L$5:$M$254,2,FALSE)),"")</f>
        <v/>
      </c>
      <c r="E226" s="272" t="str">
        <f t="shared" si="9"/>
        <v/>
      </c>
      <c r="F226" s="272" t="str">
        <f t="shared" si="10"/>
        <v/>
      </c>
      <c r="G226" s="272" t="str">
        <f t="shared" si="11"/>
        <v/>
      </c>
      <c r="H226" s="250"/>
      <c r="I226" s="272" t="str">
        <f>IFERROR(IF(B226="","",VLOOKUP(CONCATENATE(B226&amp;" "&amp;C226),Dateneingabe_Teilnehm.!$L$5:$R$254,3,FALSE)),"")</f>
        <v/>
      </c>
      <c r="J226" s="272" t="str">
        <f>IFERROR(IF(B226="","",VLOOKUP(CONCATENATE(B226&amp;" "&amp;C226),Dateneingabe_Teilnehm.!$L$5:$R$254,4,FALSE)),"")</f>
        <v/>
      </c>
      <c r="K226" s="272" t="str">
        <f>IFERROR(IF(B226="","",VLOOKUP(CONCATENATE(B226&amp;" "&amp;C226),Dateneingabe_Teilnehm.!$L$5:$R$254,5,FALSE)),"")</f>
        <v/>
      </c>
      <c r="L226" s="272" t="str">
        <f>IFERROR(IF(B226="","",VLOOKUP(CONCATENATE(B226&amp;" "&amp;C226),Dateneingabe_Teilnehm.!$L$5:$R$254,6,FALSE)),"")</f>
        <v/>
      </c>
      <c r="M226" s="273" t="str">
        <f>IFERROR(IF(B226="","",VLOOKUP(CONCATENATE(B226&amp;" "&amp;C226),Dateneingabe_Teilnehm.!$L$5:$R$254,7,FALSE)),"")</f>
        <v/>
      </c>
    </row>
    <row r="227" spans="1:13" ht="14.1" hidden="1" customHeight="1" x14ac:dyDescent="0.2">
      <c r="A227" s="256">
        <v>180</v>
      </c>
      <c r="B227" s="250" t="str">
        <f>IF(Unterschriftenliste!E225="","",Unterschriftenliste!E225)</f>
        <v/>
      </c>
      <c r="C227" s="250" t="str">
        <f>IF(Unterschriftenliste!F225="","",Unterschriftenliste!F225)</f>
        <v/>
      </c>
      <c r="D227" s="260" t="str">
        <f>IFERROR(IF(B227="","",VLOOKUP(CONCATENATE(B227&amp;" "&amp;C227),Dateneingabe_Teilnehm.!$L$5:$M$254,2,FALSE)),"")</f>
        <v/>
      </c>
      <c r="E227" s="272" t="str">
        <f t="shared" si="9"/>
        <v/>
      </c>
      <c r="F227" s="272" t="str">
        <f t="shared" si="10"/>
        <v/>
      </c>
      <c r="G227" s="272" t="str">
        <f t="shared" si="11"/>
        <v/>
      </c>
      <c r="H227" s="250"/>
      <c r="I227" s="272" t="str">
        <f>IFERROR(IF(B227="","",VLOOKUP(CONCATENATE(B227&amp;" "&amp;C227),Dateneingabe_Teilnehm.!$L$5:$R$254,3,FALSE)),"")</f>
        <v/>
      </c>
      <c r="J227" s="272" t="str">
        <f>IFERROR(IF(B227="","",VLOOKUP(CONCATENATE(B227&amp;" "&amp;C227),Dateneingabe_Teilnehm.!$L$5:$R$254,4,FALSE)),"")</f>
        <v/>
      </c>
      <c r="K227" s="272" t="str">
        <f>IFERROR(IF(B227="","",VLOOKUP(CONCATENATE(B227&amp;" "&amp;C227),Dateneingabe_Teilnehm.!$L$5:$R$254,5,FALSE)),"")</f>
        <v/>
      </c>
      <c r="L227" s="272" t="str">
        <f>IFERROR(IF(B227="","",VLOOKUP(CONCATENATE(B227&amp;" "&amp;C227),Dateneingabe_Teilnehm.!$L$5:$R$254,6,FALSE)),"")</f>
        <v/>
      </c>
      <c r="M227" s="273" t="str">
        <f>IFERROR(IF(B227="","",VLOOKUP(CONCATENATE(B227&amp;" "&amp;C227),Dateneingabe_Teilnehm.!$L$5:$R$254,7,FALSE)),"")</f>
        <v/>
      </c>
    </row>
    <row r="228" spans="1:13" ht="14.1" hidden="1" customHeight="1" x14ac:dyDescent="0.2">
      <c r="A228" s="256">
        <v>181</v>
      </c>
      <c r="B228" s="250" t="str">
        <f>IF(Unterschriftenliste!E226="","",Unterschriftenliste!E226)</f>
        <v/>
      </c>
      <c r="C228" s="250" t="str">
        <f>IF(Unterschriftenliste!F226="","",Unterschriftenliste!F226)</f>
        <v/>
      </c>
      <c r="D228" s="260" t="str">
        <f>IFERROR(IF(B228="","",VLOOKUP(CONCATENATE(B228&amp;" "&amp;C228),Dateneingabe_Teilnehm.!$L$5:$M$254,2,FALSE)),"")</f>
        <v/>
      </c>
      <c r="E228" s="272" t="str">
        <f t="shared" si="9"/>
        <v/>
      </c>
      <c r="F228" s="272" t="str">
        <f t="shared" si="10"/>
        <v/>
      </c>
      <c r="G228" s="272" t="str">
        <f t="shared" si="11"/>
        <v/>
      </c>
      <c r="H228" s="250"/>
      <c r="I228" s="272" t="str">
        <f>IFERROR(IF(B228="","",VLOOKUP(CONCATENATE(B228&amp;" "&amp;C228),Dateneingabe_Teilnehm.!$L$5:$R$254,3,FALSE)),"")</f>
        <v/>
      </c>
      <c r="J228" s="272" t="str">
        <f>IFERROR(IF(B228="","",VLOOKUP(CONCATENATE(B228&amp;" "&amp;C228),Dateneingabe_Teilnehm.!$L$5:$R$254,4,FALSE)),"")</f>
        <v/>
      </c>
      <c r="K228" s="272" t="str">
        <f>IFERROR(IF(B228="","",VLOOKUP(CONCATENATE(B228&amp;" "&amp;C228),Dateneingabe_Teilnehm.!$L$5:$R$254,5,FALSE)),"")</f>
        <v/>
      </c>
      <c r="L228" s="272" t="str">
        <f>IFERROR(IF(B228="","",VLOOKUP(CONCATENATE(B228&amp;" "&amp;C228),Dateneingabe_Teilnehm.!$L$5:$R$254,6,FALSE)),"")</f>
        <v/>
      </c>
      <c r="M228" s="273" t="str">
        <f>IFERROR(IF(B228="","",VLOOKUP(CONCATENATE(B228&amp;" "&amp;C228),Dateneingabe_Teilnehm.!$L$5:$R$254,7,FALSE)),"")</f>
        <v/>
      </c>
    </row>
    <row r="229" spans="1:13" ht="14.1" hidden="1" customHeight="1" x14ac:dyDescent="0.2">
      <c r="A229" s="256">
        <v>182</v>
      </c>
      <c r="B229" s="250" t="str">
        <f>IF(Unterschriftenliste!E227="","",Unterschriftenliste!E227)</f>
        <v/>
      </c>
      <c r="C229" s="250" t="str">
        <f>IF(Unterschriftenliste!F227="","",Unterschriftenliste!F227)</f>
        <v/>
      </c>
      <c r="D229" s="260" t="str">
        <f>IFERROR(IF(B229="","",VLOOKUP(CONCATENATE(B229&amp;" "&amp;C229),Dateneingabe_Teilnehm.!$L$5:$M$254,2,FALSE)),"")</f>
        <v/>
      </c>
      <c r="E229" s="272" t="str">
        <f t="shared" si="9"/>
        <v/>
      </c>
      <c r="F229" s="272" t="str">
        <f t="shared" si="10"/>
        <v/>
      </c>
      <c r="G229" s="272" t="str">
        <f t="shared" si="11"/>
        <v/>
      </c>
      <c r="H229" s="250"/>
      <c r="I229" s="272" t="str">
        <f>IFERROR(IF(B229="","",VLOOKUP(CONCATENATE(B229&amp;" "&amp;C229),Dateneingabe_Teilnehm.!$L$5:$R$254,3,FALSE)),"")</f>
        <v/>
      </c>
      <c r="J229" s="272" t="str">
        <f>IFERROR(IF(B229="","",VLOOKUP(CONCATENATE(B229&amp;" "&amp;C229),Dateneingabe_Teilnehm.!$L$5:$R$254,4,FALSE)),"")</f>
        <v/>
      </c>
      <c r="K229" s="272" t="str">
        <f>IFERROR(IF(B229="","",VLOOKUP(CONCATENATE(B229&amp;" "&amp;C229),Dateneingabe_Teilnehm.!$L$5:$R$254,5,FALSE)),"")</f>
        <v/>
      </c>
      <c r="L229" s="272" t="str">
        <f>IFERROR(IF(B229="","",VLOOKUP(CONCATENATE(B229&amp;" "&amp;C229),Dateneingabe_Teilnehm.!$L$5:$R$254,6,FALSE)),"")</f>
        <v/>
      </c>
      <c r="M229" s="273" t="str">
        <f>IFERROR(IF(B229="","",VLOOKUP(CONCATENATE(B229&amp;" "&amp;C229),Dateneingabe_Teilnehm.!$L$5:$R$254,7,FALSE)),"")</f>
        <v/>
      </c>
    </row>
    <row r="230" spans="1:13" ht="14.1" hidden="1" customHeight="1" x14ac:dyDescent="0.2">
      <c r="A230" s="256">
        <v>183</v>
      </c>
      <c r="B230" s="250" t="str">
        <f>IF(Unterschriftenliste!E228="","",Unterschriftenliste!E228)</f>
        <v/>
      </c>
      <c r="C230" s="250" t="str">
        <f>IF(Unterschriftenliste!F228="","",Unterschriftenliste!F228)</f>
        <v/>
      </c>
      <c r="D230" s="260" t="str">
        <f>IFERROR(IF(B230="","",VLOOKUP(CONCATENATE(B230&amp;" "&amp;C230),Dateneingabe_Teilnehm.!$L$5:$M$254,2,FALSE)),"")</f>
        <v/>
      </c>
      <c r="E230" s="272" t="str">
        <f t="shared" si="9"/>
        <v/>
      </c>
      <c r="F230" s="272" t="str">
        <f t="shared" si="10"/>
        <v/>
      </c>
      <c r="G230" s="272" t="str">
        <f t="shared" si="11"/>
        <v/>
      </c>
      <c r="H230" s="250"/>
      <c r="I230" s="272" t="str">
        <f>IFERROR(IF(B230="","",VLOOKUP(CONCATENATE(B230&amp;" "&amp;C230),Dateneingabe_Teilnehm.!$L$5:$R$254,3,FALSE)),"")</f>
        <v/>
      </c>
      <c r="J230" s="272" t="str">
        <f>IFERROR(IF(B230="","",VLOOKUP(CONCATENATE(B230&amp;" "&amp;C230),Dateneingabe_Teilnehm.!$L$5:$R$254,4,FALSE)),"")</f>
        <v/>
      </c>
      <c r="K230" s="272" t="str">
        <f>IFERROR(IF(B230="","",VLOOKUP(CONCATENATE(B230&amp;" "&amp;C230),Dateneingabe_Teilnehm.!$L$5:$R$254,5,FALSE)),"")</f>
        <v/>
      </c>
      <c r="L230" s="272" t="str">
        <f>IFERROR(IF(B230="","",VLOOKUP(CONCATENATE(B230&amp;" "&amp;C230),Dateneingabe_Teilnehm.!$L$5:$R$254,6,FALSE)),"")</f>
        <v/>
      </c>
      <c r="M230" s="273" t="str">
        <f>IFERROR(IF(B230="","",VLOOKUP(CONCATENATE(B230&amp;" "&amp;C230),Dateneingabe_Teilnehm.!$L$5:$R$254,7,FALSE)),"")</f>
        <v/>
      </c>
    </row>
    <row r="231" spans="1:13" ht="14.1" hidden="1" customHeight="1" x14ac:dyDescent="0.2">
      <c r="A231" s="256">
        <v>184</v>
      </c>
      <c r="B231" s="250" t="str">
        <f>IF(Unterschriftenliste!E229="","",Unterschriftenliste!E229)</f>
        <v/>
      </c>
      <c r="C231" s="250" t="str">
        <f>IF(Unterschriftenliste!F229="","",Unterschriftenliste!F229)</f>
        <v/>
      </c>
      <c r="D231" s="260" t="str">
        <f>IFERROR(IF(B231="","",VLOOKUP(CONCATENATE(B231&amp;" "&amp;C231),Dateneingabe_Teilnehm.!$L$5:$M$254,2,FALSE)),"")</f>
        <v/>
      </c>
      <c r="E231" s="272" t="str">
        <f t="shared" si="9"/>
        <v/>
      </c>
      <c r="F231" s="272" t="str">
        <f t="shared" si="10"/>
        <v/>
      </c>
      <c r="G231" s="272" t="str">
        <f t="shared" si="11"/>
        <v/>
      </c>
      <c r="H231" s="250"/>
      <c r="I231" s="272" t="str">
        <f>IFERROR(IF(B231="","",VLOOKUP(CONCATENATE(B231&amp;" "&amp;C231),Dateneingabe_Teilnehm.!$L$5:$R$254,3,FALSE)),"")</f>
        <v/>
      </c>
      <c r="J231" s="272" t="str">
        <f>IFERROR(IF(B231="","",VLOOKUP(CONCATENATE(B231&amp;" "&amp;C231),Dateneingabe_Teilnehm.!$L$5:$R$254,4,FALSE)),"")</f>
        <v/>
      </c>
      <c r="K231" s="272" t="str">
        <f>IFERROR(IF(B231="","",VLOOKUP(CONCATENATE(B231&amp;" "&amp;C231),Dateneingabe_Teilnehm.!$L$5:$R$254,5,FALSE)),"")</f>
        <v/>
      </c>
      <c r="L231" s="272" t="str">
        <f>IFERROR(IF(B231="","",VLOOKUP(CONCATENATE(B231&amp;" "&amp;C231),Dateneingabe_Teilnehm.!$L$5:$R$254,6,FALSE)),"")</f>
        <v/>
      </c>
      <c r="M231" s="273" t="str">
        <f>IFERROR(IF(B231="","",VLOOKUP(CONCATENATE(B231&amp;" "&amp;C231),Dateneingabe_Teilnehm.!$L$5:$R$254,7,FALSE)),"")</f>
        <v/>
      </c>
    </row>
    <row r="232" spans="1:13" ht="14.1" hidden="1" customHeight="1" x14ac:dyDescent="0.2">
      <c r="A232" s="256">
        <v>185</v>
      </c>
      <c r="B232" s="250" t="str">
        <f>IF(Unterschriftenliste!E230="","",Unterschriftenliste!E230)</f>
        <v/>
      </c>
      <c r="C232" s="250" t="str">
        <f>IF(Unterschriftenliste!F230="","",Unterschriftenliste!F230)</f>
        <v/>
      </c>
      <c r="D232" s="260" t="str">
        <f>IFERROR(IF(B232="","",VLOOKUP(CONCATENATE(B232&amp;" "&amp;C232),Dateneingabe_Teilnehm.!$L$5:$M$254,2,FALSE)),"")</f>
        <v/>
      </c>
      <c r="E232" s="272" t="str">
        <f t="shared" si="9"/>
        <v/>
      </c>
      <c r="F232" s="272" t="str">
        <f t="shared" si="10"/>
        <v/>
      </c>
      <c r="G232" s="272" t="str">
        <f t="shared" si="11"/>
        <v/>
      </c>
      <c r="H232" s="250"/>
      <c r="I232" s="272" t="str">
        <f>IFERROR(IF(B232="","",VLOOKUP(CONCATENATE(B232&amp;" "&amp;C232),Dateneingabe_Teilnehm.!$L$5:$R$254,3,FALSE)),"")</f>
        <v/>
      </c>
      <c r="J232" s="272" t="str">
        <f>IFERROR(IF(B232="","",VLOOKUP(CONCATENATE(B232&amp;" "&amp;C232),Dateneingabe_Teilnehm.!$L$5:$R$254,4,FALSE)),"")</f>
        <v/>
      </c>
      <c r="K232" s="272" t="str">
        <f>IFERROR(IF(B232="","",VLOOKUP(CONCATENATE(B232&amp;" "&amp;C232),Dateneingabe_Teilnehm.!$L$5:$R$254,5,FALSE)),"")</f>
        <v/>
      </c>
      <c r="L232" s="272" t="str">
        <f>IFERROR(IF(B232="","",VLOOKUP(CONCATENATE(B232&amp;" "&amp;C232),Dateneingabe_Teilnehm.!$L$5:$R$254,6,FALSE)),"")</f>
        <v/>
      </c>
      <c r="M232" s="273" t="str">
        <f>IFERROR(IF(B232="","",VLOOKUP(CONCATENATE(B232&amp;" "&amp;C232),Dateneingabe_Teilnehm.!$L$5:$R$254,7,FALSE)),"")</f>
        <v/>
      </c>
    </row>
    <row r="233" spans="1:13" ht="14.1" hidden="1" customHeight="1" x14ac:dyDescent="0.2">
      <c r="A233" s="256">
        <v>186</v>
      </c>
      <c r="B233" s="250" t="str">
        <f>IF(Unterschriftenliste!E231="","",Unterschriftenliste!E231)</f>
        <v/>
      </c>
      <c r="C233" s="250" t="str">
        <f>IF(Unterschriftenliste!F231="","",Unterschriftenliste!F231)</f>
        <v/>
      </c>
      <c r="D233" s="260" t="str">
        <f>IFERROR(IF(B233="","",VLOOKUP(CONCATENATE(B233&amp;" "&amp;C233),Dateneingabe_Teilnehm.!$L$5:$M$254,2,FALSE)),"")</f>
        <v/>
      </c>
      <c r="E233" s="272" t="str">
        <f t="shared" si="9"/>
        <v/>
      </c>
      <c r="F233" s="272" t="str">
        <f t="shared" si="10"/>
        <v/>
      </c>
      <c r="G233" s="272" t="str">
        <f t="shared" si="11"/>
        <v/>
      </c>
      <c r="H233" s="250"/>
      <c r="I233" s="272" t="str">
        <f>IFERROR(IF(B233="","",VLOOKUP(CONCATENATE(B233&amp;" "&amp;C233),Dateneingabe_Teilnehm.!$L$5:$R$254,3,FALSE)),"")</f>
        <v/>
      </c>
      <c r="J233" s="272" t="str">
        <f>IFERROR(IF(B233="","",VLOOKUP(CONCATENATE(B233&amp;" "&amp;C233),Dateneingabe_Teilnehm.!$L$5:$R$254,4,FALSE)),"")</f>
        <v/>
      </c>
      <c r="K233" s="272" t="str">
        <f>IFERROR(IF(B233="","",VLOOKUP(CONCATENATE(B233&amp;" "&amp;C233),Dateneingabe_Teilnehm.!$L$5:$R$254,5,FALSE)),"")</f>
        <v/>
      </c>
      <c r="L233" s="272" t="str">
        <f>IFERROR(IF(B233="","",VLOOKUP(CONCATENATE(B233&amp;" "&amp;C233),Dateneingabe_Teilnehm.!$L$5:$R$254,6,FALSE)),"")</f>
        <v/>
      </c>
      <c r="M233" s="273" t="str">
        <f>IFERROR(IF(B233="","",VLOOKUP(CONCATENATE(B233&amp;" "&amp;C233),Dateneingabe_Teilnehm.!$L$5:$R$254,7,FALSE)),"")</f>
        <v/>
      </c>
    </row>
    <row r="234" spans="1:13" ht="14.1" hidden="1" customHeight="1" x14ac:dyDescent="0.2">
      <c r="A234" s="256">
        <v>187</v>
      </c>
      <c r="B234" s="250" t="str">
        <f>IF(Unterschriftenliste!E232="","",Unterschriftenliste!E232)</f>
        <v/>
      </c>
      <c r="C234" s="250" t="str">
        <f>IF(Unterschriftenliste!F232="","",Unterschriftenliste!F232)</f>
        <v/>
      </c>
      <c r="D234" s="260" t="str">
        <f>IFERROR(IF(B234="","",VLOOKUP(CONCATENATE(B234&amp;" "&amp;C234),Dateneingabe_Teilnehm.!$L$5:$M$254,2,FALSE)),"")</f>
        <v/>
      </c>
      <c r="E234" s="272" t="str">
        <f t="shared" si="9"/>
        <v/>
      </c>
      <c r="F234" s="272" t="str">
        <f t="shared" si="10"/>
        <v/>
      </c>
      <c r="G234" s="272" t="str">
        <f t="shared" si="11"/>
        <v/>
      </c>
      <c r="H234" s="250"/>
      <c r="I234" s="272" t="str">
        <f>IFERROR(IF(B234="","",VLOOKUP(CONCATENATE(B234&amp;" "&amp;C234),Dateneingabe_Teilnehm.!$L$5:$R$254,3,FALSE)),"")</f>
        <v/>
      </c>
      <c r="J234" s="272" t="str">
        <f>IFERROR(IF(B234="","",VLOOKUP(CONCATENATE(B234&amp;" "&amp;C234),Dateneingabe_Teilnehm.!$L$5:$R$254,4,FALSE)),"")</f>
        <v/>
      </c>
      <c r="K234" s="272" t="str">
        <f>IFERROR(IF(B234="","",VLOOKUP(CONCATENATE(B234&amp;" "&amp;C234),Dateneingabe_Teilnehm.!$L$5:$R$254,5,FALSE)),"")</f>
        <v/>
      </c>
      <c r="L234" s="272" t="str">
        <f>IFERROR(IF(B234="","",VLOOKUP(CONCATENATE(B234&amp;" "&amp;C234),Dateneingabe_Teilnehm.!$L$5:$R$254,6,FALSE)),"")</f>
        <v/>
      </c>
      <c r="M234" s="273" t="str">
        <f>IFERROR(IF(B234="","",VLOOKUP(CONCATENATE(B234&amp;" "&amp;C234),Dateneingabe_Teilnehm.!$L$5:$R$254,7,FALSE)),"")</f>
        <v/>
      </c>
    </row>
    <row r="235" spans="1:13" ht="14.1" hidden="1" customHeight="1" x14ac:dyDescent="0.2">
      <c r="A235" s="256">
        <v>188</v>
      </c>
      <c r="B235" s="250" t="str">
        <f>IF(Unterschriftenliste!E233="","",Unterschriftenliste!E233)</f>
        <v/>
      </c>
      <c r="C235" s="250" t="str">
        <f>IF(Unterschriftenliste!F233="","",Unterschriftenliste!F233)</f>
        <v/>
      </c>
      <c r="D235" s="260" t="str">
        <f>IFERROR(IF(B235="","",VLOOKUP(CONCATENATE(B235&amp;" "&amp;C235),Dateneingabe_Teilnehm.!$L$5:$M$254,2,FALSE)),"")</f>
        <v/>
      </c>
      <c r="E235" s="272" t="str">
        <f t="shared" si="9"/>
        <v/>
      </c>
      <c r="F235" s="272" t="str">
        <f t="shared" si="10"/>
        <v/>
      </c>
      <c r="G235" s="272" t="str">
        <f t="shared" si="11"/>
        <v/>
      </c>
      <c r="H235" s="250"/>
      <c r="I235" s="272" t="str">
        <f>IFERROR(IF(B235="","",VLOOKUP(CONCATENATE(B235&amp;" "&amp;C235),Dateneingabe_Teilnehm.!$L$5:$R$254,3,FALSE)),"")</f>
        <v/>
      </c>
      <c r="J235" s="272" t="str">
        <f>IFERROR(IF(B235="","",VLOOKUP(CONCATENATE(B235&amp;" "&amp;C235),Dateneingabe_Teilnehm.!$L$5:$R$254,4,FALSE)),"")</f>
        <v/>
      </c>
      <c r="K235" s="272" t="str">
        <f>IFERROR(IF(B235="","",VLOOKUP(CONCATENATE(B235&amp;" "&amp;C235),Dateneingabe_Teilnehm.!$L$5:$R$254,5,FALSE)),"")</f>
        <v/>
      </c>
      <c r="L235" s="272" t="str">
        <f>IFERROR(IF(B235="","",VLOOKUP(CONCATENATE(B235&amp;" "&amp;C235),Dateneingabe_Teilnehm.!$L$5:$R$254,6,FALSE)),"")</f>
        <v/>
      </c>
      <c r="M235" s="273" t="str">
        <f>IFERROR(IF(B235="","",VLOOKUP(CONCATENATE(B235&amp;" "&amp;C235),Dateneingabe_Teilnehm.!$L$5:$R$254,7,FALSE)),"")</f>
        <v/>
      </c>
    </row>
    <row r="236" spans="1:13" ht="14.1" hidden="1" customHeight="1" x14ac:dyDescent="0.2">
      <c r="A236" s="256">
        <v>189</v>
      </c>
      <c r="B236" s="250" t="str">
        <f>IF(Unterschriftenliste!E234="","",Unterschriftenliste!E234)</f>
        <v/>
      </c>
      <c r="C236" s="250" t="str">
        <f>IF(Unterschriftenliste!F234="","",Unterschriftenliste!F234)</f>
        <v/>
      </c>
      <c r="D236" s="260" t="str">
        <f>IFERROR(IF(B236="","",VLOOKUP(CONCATENATE(B236&amp;" "&amp;C236),Dateneingabe_Teilnehm.!$L$5:$M$254,2,FALSE)),"")</f>
        <v/>
      </c>
      <c r="E236" s="272" t="str">
        <f t="shared" si="9"/>
        <v/>
      </c>
      <c r="F236" s="272" t="str">
        <f t="shared" si="10"/>
        <v/>
      </c>
      <c r="G236" s="272" t="str">
        <f t="shared" si="11"/>
        <v/>
      </c>
      <c r="H236" s="250"/>
      <c r="I236" s="272" t="str">
        <f>IFERROR(IF(B236="","",VLOOKUP(CONCATENATE(B236&amp;" "&amp;C236),Dateneingabe_Teilnehm.!$L$5:$R$254,3,FALSE)),"")</f>
        <v/>
      </c>
      <c r="J236" s="272" t="str">
        <f>IFERROR(IF(B236="","",VLOOKUP(CONCATENATE(B236&amp;" "&amp;C236),Dateneingabe_Teilnehm.!$L$5:$R$254,4,FALSE)),"")</f>
        <v/>
      </c>
      <c r="K236" s="272" t="str">
        <f>IFERROR(IF(B236="","",VLOOKUP(CONCATENATE(B236&amp;" "&amp;C236),Dateneingabe_Teilnehm.!$L$5:$R$254,5,FALSE)),"")</f>
        <v/>
      </c>
      <c r="L236" s="272" t="str">
        <f>IFERROR(IF(B236="","",VLOOKUP(CONCATENATE(B236&amp;" "&amp;C236),Dateneingabe_Teilnehm.!$L$5:$R$254,6,FALSE)),"")</f>
        <v/>
      </c>
      <c r="M236" s="273" t="str">
        <f>IFERROR(IF(B236="","",VLOOKUP(CONCATENATE(B236&amp;" "&amp;C236),Dateneingabe_Teilnehm.!$L$5:$R$254,7,FALSE)),"")</f>
        <v/>
      </c>
    </row>
    <row r="237" spans="1:13" ht="14.1" hidden="1" customHeight="1" x14ac:dyDescent="0.2">
      <c r="A237" s="256">
        <v>190</v>
      </c>
      <c r="B237" s="250" t="str">
        <f>IF(Unterschriftenliste!E235="","",Unterschriftenliste!E235)</f>
        <v/>
      </c>
      <c r="C237" s="250" t="str">
        <f>IF(Unterschriftenliste!F235="","",Unterschriftenliste!F235)</f>
        <v/>
      </c>
      <c r="D237" s="260" t="str">
        <f>IFERROR(IF(B237="","",VLOOKUP(CONCATENATE(B237&amp;" "&amp;C237),Dateneingabe_Teilnehm.!$L$5:$M$254,2,FALSE)),"")</f>
        <v/>
      </c>
      <c r="E237" s="272" t="str">
        <f t="shared" si="9"/>
        <v/>
      </c>
      <c r="F237" s="272" t="str">
        <f t="shared" si="10"/>
        <v/>
      </c>
      <c r="G237" s="272" t="str">
        <f t="shared" si="11"/>
        <v/>
      </c>
      <c r="H237" s="250"/>
      <c r="I237" s="272" t="str">
        <f>IFERROR(IF(B237="","",VLOOKUP(CONCATENATE(B237&amp;" "&amp;C237),Dateneingabe_Teilnehm.!$L$5:$R$254,3,FALSE)),"")</f>
        <v/>
      </c>
      <c r="J237" s="272" t="str">
        <f>IFERROR(IF(B237="","",VLOOKUP(CONCATENATE(B237&amp;" "&amp;C237),Dateneingabe_Teilnehm.!$L$5:$R$254,4,FALSE)),"")</f>
        <v/>
      </c>
      <c r="K237" s="272" t="str">
        <f>IFERROR(IF(B237="","",VLOOKUP(CONCATENATE(B237&amp;" "&amp;C237),Dateneingabe_Teilnehm.!$L$5:$R$254,5,FALSE)),"")</f>
        <v/>
      </c>
      <c r="L237" s="272" t="str">
        <f>IFERROR(IF(B237="","",VLOOKUP(CONCATENATE(B237&amp;" "&amp;C237),Dateneingabe_Teilnehm.!$L$5:$R$254,6,FALSE)),"")</f>
        <v/>
      </c>
      <c r="M237" s="273" t="str">
        <f>IFERROR(IF(B237="","",VLOOKUP(CONCATENATE(B237&amp;" "&amp;C237),Dateneingabe_Teilnehm.!$L$5:$R$254,7,FALSE)),"")</f>
        <v/>
      </c>
    </row>
    <row r="238" spans="1:13" ht="14.1" hidden="1" customHeight="1" x14ac:dyDescent="0.2">
      <c r="A238" s="256">
        <v>191</v>
      </c>
      <c r="B238" s="250" t="str">
        <f>IF(Unterschriftenliste!E236="","",Unterschriftenliste!E236)</f>
        <v/>
      </c>
      <c r="C238" s="250" t="str">
        <f>IF(Unterschriftenliste!F236="","",Unterschriftenliste!F236)</f>
        <v/>
      </c>
      <c r="D238" s="260" t="str">
        <f>IFERROR(IF(B238="","",VLOOKUP(CONCATENATE(B238&amp;" "&amp;C238),Dateneingabe_Teilnehm.!$L$5:$M$254,2,FALSE)),"")</f>
        <v/>
      </c>
      <c r="E238" s="272" t="str">
        <f t="shared" si="9"/>
        <v/>
      </c>
      <c r="F238" s="272" t="str">
        <f t="shared" si="10"/>
        <v/>
      </c>
      <c r="G238" s="272" t="str">
        <f t="shared" si="11"/>
        <v/>
      </c>
      <c r="H238" s="250"/>
      <c r="I238" s="272" t="str">
        <f>IFERROR(IF(B238="","",VLOOKUP(CONCATENATE(B238&amp;" "&amp;C238),Dateneingabe_Teilnehm.!$L$5:$R$254,3,FALSE)),"")</f>
        <v/>
      </c>
      <c r="J238" s="272" t="str">
        <f>IFERROR(IF(B238="","",VLOOKUP(CONCATENATE(B238&amp;" "&amp;C238),Dateneingabe_Teilnehm.!$L$5:$R$254,4,FALSE)),"")</f>
        <v/>
      </c>
      <c r="K238" s="272" t="str">
        <f>IFERROR(IF(B238="","",VLOOKUP(CONCATENATE(B238&amp;" "&amp;C238),Dateneingabe_Teilnehm.!$L$5:$R$254,5,FALSE)),"")</f>
        <v/>
      </c>
      <c r="L238" s="272" t="str">
        <f>IFERROR(IF(B238="","",VLOOKUP(CONCATENATE(B238&amp;" "&amp;C238),Dateneingabe_Teilnehm.!$L$5:$R$254,6,FALSE)),"")</f>
        <v/>
      </c>
      <c r="M238" s="273" t="str">
        <f>IFERROR(IF(B238="","",VLOOKUP(CONCATENATE(B238&amp;" "&amp;C238),Dateneingabe_Teilnehm.!$L$5:$R$254,7,FALSE)),"")</f>
        <v/>
      </c>
    </row>
    <row r="239" spans="1:13" ht="14.1" hidden="1" customHeight="1" x14ac:dyDescent="0.2">
      <c r="A239" s="256">
        <v>192</v>
      </c>
      <c r="B239" s="250" t="str">
        <f>IF(Unterschriftenliste!E237="","",Unterschriftenliste!E237)</f>
        <v/>
      </c>
      <c r="C239" s="250" t="str">
        <f>IF(Unterschriftenliste!F237="","",Unterschriftenliste!F237)</f>
        <v/>
      </c>
      <c r="D239" s="260" t="str">
        <f>IFERROR(IF(B239="","",VLOOKUP(CONCATENATE(B239&amp;" "&amp;C239),Dateneingabe_Teilnehm.!$L$5:$M$254,2,FALSE)),"")</f>
        <v/>
      </c>
      <c r="E239" s="272" t="str">
        <f t="shared" si="9"/>
        <v/>
      </c>
      <c r="F239" s="272" t="str">
        <f t="shared" si="10"/>
        <v/>
      </c>
      <c r="G239" s="272" t="str">
        <f t="shared" si="11"/>
        <v/>
      </c>
      <c r="H239" s="250"/>
      <c r="I239" s="272" t="str">
        <f>IFERROR(IF(B239="","",VLOOKUP(CONCATENATE(B239&amp;" "&amp;C239),Dateneingabe_Teilnehm.!$L$5:$R$254,3,FALSE)),"")</f>
        <v/>
      </c>
      <c r="J239" s="272" t="str">
        <f>IFERROR(IF(B239="","",VLOOKUP(CONCATENATE(B239&amp;" "&amp;C239),Dateneingabe_Teilnehm.!$L$5:$R$254,4,FALSE)),"")</f>
        <v/>
      </c>
      <c r="K239" s="272" t="str">
        <f>IFERROR(IF(B239="","",VLOOKUP(CONCATENATE(B239&amp;" "&amp;C239),Dateneingabe_Teilnehm.!$L$5:$R$254,5,FALSE)),"")</f>
        <v/>
      </c>
      <c r="L239" s="272" t="str">
        <f>IFERROR(IF(B239="","",VLOOKUP(CONCATENATE(B239&amp;" "&amp;C239),Dateneingabe_Teilnehm.!$L$5:$R$254,6,FALSE)),"")</f>
        <v/>
      </c>
      <c r="M239" s="273" t="str">
        <f>IFERROR(IF(B239="","",VLOOKUP(CONCATENATE(B239&amp;" "&amp;C239),Dateneingabe_Teilnehm.!$L$5:$R$254,7,FALSE)),"")</f>
        <v/>
      </c>
    </row>
    <row r="240" spans="1:13" ht="14.1" hidden="1" customHeight="1" x14ac:dyDescent="0.2">
      <c r="A240" s="256">
        <v>193</v>
      </c>
      <c r="B240" s="250" t="str">
        <f>IF(Unterschriftenliste!E238="","",Unterschriftenliste!E238)</f>
        <v/>
      </c>
      <c r="C240" s="250" t="str">
        <f>IF(Unterschriftenliste!F238="","",Unterschriftenliste!F238)</f>
        <v/>
      </c>
      <c r="D240" s="260" t="str">
        <f>IFERROR(IF(B240="","",VLOOKUP(CONCATENATE(B240&amp;" "&amp;C240),Dateneingabe_Teilnehm.!$L$5:$M$254,2,FALSE)),"")</f>
        <v/>
      </c>
      <c r="E240" s="272" t="str">
        <f t="shared" si="9"/>
        <v/>
      </c>
      <c r="F240" s="272" t="str">
        <f t="shared" si="10"/>
        <v/>
      </c>
      <c r="G240" s="272" t="str">
        <f t="shared" si="11"/>
        <v/>
      </c>
      <c r="H240" s="250"/>
      <c r="I240" s="272" t="str">
        <f>IFERROR(IF(B240="","",VLOOKUP(CONCATENATE(B240&amp;" "&amp;C240),Dateneingabe_Teilnehm.!$L$5:$R$254,3,FALSE)),"")</f>
        <v/>
      </c>
      <c r="J240" s="272" t="str">
        <f>IFERROR(IF(B240="","",VLOOKUP(CONCATENATE(B240&amp;" "&amp;C240),Dateneingabe_Teilnehm.!$L$5:$R$254,4,FALSE)),"")</f>
        <v/>
      </c>
      <c r="K240" s="272" t="str">
        <f>IFERROR(IF(B240="","",VLOOKUP(CONCATENATE(B240&amp;" "&amp;C240),Dateneingabe_Teilnehm.!$L$5:$R$254,5,FALSE)),"")</f>
        <v/>
      </c>
      <c r="L240" s="272" t="str">
        <f>IFERROR(IF(B240="","",VLOOKUP(CONCATENATE(B240&amp;" "&amp;C240),Dateneingabe_Teilnehm.!$L$5:$R$254,6,FALSE)),"")</f>
        <v/>
      </c>
      <c r="M240" s="273" t="str">
        <f>IFERROR(IF(B240="","",VLOOKUP(CONCATENATE(B240&amp;" "&amp;C240),Dateneingabe_Teilnehm.!$L$5:$R$254,7,FALSE)),"")</f>
        <v/>
      </c>
    </row>
    <row r="241" spans="1:13" ht="14.1" hidden="1" customHeight="1" x14ac:dyDescent="0.2">
      <c r="A241" s="256">
        <v>194</v>
      </c>
      <c r="B241" s="250" t="str">
        <f>IF(Unterschriftenliste!E239="","",Unterschriftenliste!E239)</f>
        <v/>
      </c>
      <c r="C241" s="250" t="str">
        <f>IF(Unterschriftenliste!F239="","",Unterschriftenliste!F239)</f>
        <v/>
      </c>
      <c r="D241" s="260" t="str">
        <f>IFERROR(IF(B241="","",VLOOKUP(CONCATENATE(B241&amp;" "&amp;C241),Dateneingabe_Teilnehm.!$L$5:$M$254,2,FALSE)),"")</f>
        <v/>
      </c>
      <c r="E241" s="272" t="str">
        <f t="shared" si="9"/>
        <v/>
      </c>
      <c r="F241" s="272" t="str">
        <f t="shared" si="10"/>
        <v/>
      </c>
      <c r="G241" s="272" t="str">
        <f t="shared" si="11"/>
        <v/>
      </c>
      <c r="H241" s="250"/>
      <c r="I241" s="272" t="str">
        <f>IFERROR(IF(B241="","",VLOOKUP(CONCATENATE(B241&amp;" "&amp;C241),Dateneingabe_Teilnehm.!$L$5:$R$254,3,FALSE)),"")</f>
        <v/>
      </c>
      <c r="J241" s="272" t="str">
        <f>IFERROR(IF(B241="","",VLOOKUP(CONCATENATE(B241&amp;" "&amp;C241),Dateneingabe_Teilnehm.!$L$5:$R$254,4,FALSE)),"")</f>
        <v/>
      </c>
      <c r="K241" s="272" t="str">
        <f>IFERROR(IF(B241="","",VLOOKUP(CONCATENATE(B241&amp;" "&amp;C241),Dateneingabe_Teilnehm.!$L$5:$R$254,5,FALSE)),"")</f>
        <v/>
      </c>
      <c r="L241" s="272" t="str">
        <f>IFERROR(IF(B241="","",VLOOKUP(CONCATENATE(B241&amp;" "&amp;C241),Dateneingabe_Teilnehm.!$L$5:$R$254,6,FALSE)),"")</f>
        <v/>
      </c>
      <c r="M241" s="273" t="str">
        <f>IFERROR(IF(B241="","",VLOOKUP(CONCATENATE(B241&amp;" "&amp;C241),Dateneingabe_Teilnehm.!$L$5:$R$254,7,FALSE)),"")</f>
        <v/>
      </c>
    </row>
    <row r="242" spans="1:13" ht="14.1" hidden="1" customHeight="1" x14ac:dyDescent="0.2">
      <c r="A242" s="256">
        <v>195</v>
      </c>
      <c r="B242" s="250" t="str">
        <f>IF(Unterschriftenliste!E240="","",Unterschriftenliste!E240)</f>
        <v/>
      </c>
      <c r="C242" s="250" t="str">
        <f>IF(Unterschriftenliste!F240="","",Unterschriftenliste!F240)</f>
        <v/>
      </c>
      <c r="D242" s="260" t="str">
        <f>IFERROR(IF(B242="","",VLOOKUP(CONCATENATE(B242&amp;" "&amp;C242),Dateneingabe_Teilnehm.!$L$5:$M$254,2,FALSE)),"")</f>
        <v/>
      </c>
      <c r="E242" s="272" t="str">
        <f t="shared" ref="E242:E297" si="12">IF(D242=1,"x","")</f>
        <v/>
      </c>
      <c r="F242" s="272" t="str">
        <f t="shared" ref="F242:F297" si="13">IF(D242=2,"x","")</f>
        <v/>
      </c>
      <c r="G242" s="272" t="str">
        <f t="shared" ref="G242:G297" si="14">IF(D242=3,"x","")</f>
        <v/>
      </c>
      <c r="H242" s="250"/>
      <c r="I242" s="272" t="str">
        <f>IFERROR(IF(B242="","",VLOOKUP(CONCATENATE(B242&amp;" "&amp;C242),Dateneingabe_Teilnehm.!$L$5:$R$254,3,FALSE)),"")</f>
        <v/>
      </c>
      <c r="J242" s="272" t="str">
        <f>IFERROR(IF(B242="","",VLOOKUP(CONCATENATE(B242&amp;" "&amp;C242),Dateneingabe_Teilnehm.!$L$5:$R$254,4,FALSE)),"")</f>
        <v/>
      </c>
      <c r="K242" s="272" t="str">
        <f>IFERROR(IF(B242="","",VLOOKUP(CONCATENATE(B242&amp;" "&amp;C242),Dateneingabe_Teilnehm.!$L$5:$R$254,5,FALSE)),"")</f>
        <v/>
      </c>
      <c r="L242" s="272" t="str">
        <f>IFERROR(IF(B242="","",VLOOKUP(CONCATENATE(B242&amp;" "&amp;C242),Dateneingabe_Teilnehm.!$L$5:$R$254,6,FALSE)),"")</f>
        <v/>
      </c>
      <c r="M242" s="273" t="str">
        <f>IFERROR(IF(B242="","",VLOOKUP(CONCATENATE(B242&amp;" "&amp;C242),Dateneingabe_Teilnehm.!$L$5:$R$254,7,FALSE)),"")</f>
        <v/>
      </c>
    </row>
    <row r="243" spans="1:13" ht="14.1" hidden="1" customHeight="1" x14ac:dyDescent="0.2">
      <c r="A243" s="256">
        <v>196</v>
      </c>
      <c r="B243" s="250" t="str">
        <f>IF(Unterschriftenliste!E241="","",Unterschriftenliste!E241)</f>
        <v/>
      </c>
      <c r="C243" s="250" t="str">
        <f>IF(Unterschriftenliste!F241="","",Unterschriftenliste!F241)</f>
        <v/>
      </c>
      <c r="D243" s="260" t="str">
        <f>IFERROR(IF(B243="","",VLOOKUP(CONCATENATE(B243&amp;" "&amp;C243),Dateneingabe_Teilnehm.!$L$5:$M$254,2,FALSE)),"")</f>
        <v/>
      </c>
      <c r="E243" s="272" t="str">
        <f t="shared" si="12"/>
        <v/>
      </c>
      <c r="F243" s="272" t="str">
        <f t="shared" si="13"/>
        <v/>
      </c>
      <c r="G243" s="272" t="str">
        <f t="shared" si="14"/>
        <v/>
      </c>
      <c r="H243" s="250"/>
      <c r="I243" s="272" t="str">
        <f>IFERROR(IF(B243="","",VLOOKUP(CONCATENATE(B243&amp;" "&amp;C243),Dateneingabe_Teilnehm.!$L$5:$R$254,3,FALSE)),"")</f>
        <v/>
      </c>
      <c r="J243" s="272" t="str">
        <f>IFERROR(IF(B243="","",VLOOKUP(CONCATENATE(B243&amp;" "&amp;C243),Dateneingabe_Teilnehm.!$L$5:$R$254,4,FALSE)),"")</f>
        <v/>
      </c>
      <c r="K243" s="272" t="str">
        <f>IFERROR(IF(B243="","",VLOOKUP(CONCATENATE(B243&amp;" "&amp;C243),Dateneingabe_Teilnehm.!$L$5:$R$254,5,FALSE)),"")</f>
        <v/>
      </c>
      <c r="L243" s="272" t="str">
        <f>IFERROR(IF(B243="","",VLOOKUP(CONCATENATE(B243&amp;" "&amp;C243),Dateneingabe_Teilnehm.!$L$5:$R$254,6,FALSE)),"")</f>
        <v/>
      </c>
      <c r="M243" s="273" t="str">
        <f>IFERROR(IF(B243="","",VLOOKUP(CONCATENATE(B243&amp;" "&amp;C243),Dateneingabe_Teilnehm.!$L$5:$R$254,7,FALSE)),"")</f>
        <v/>
      </c>
    </row>
    <row r="244" spans="1:13" ht="14.1" hidden="1" customHeight="1" x14ac:dyDescent="0.2">
      <c r="A244" s="256">
        <v>197</v>
      </c>
      <c r="B244" s="250" t="str">
        <f>IF(Unterschriftenliste!E242="","",Unterschriftenliste!E242)</f>
        <v/>
      </c>
      <c r="C244" s="250" t="str">
        <f>IF(Unterschriftenliste!F242="","",Unterschriftenliste!F242)</f>
        <v/>
      </c>
      <c r="D244" s="260" t="str">
        <f>IFERROR(IF(B244="","",VLOOKUP(CONCATENATE(B244&amp;" "&amp;C244),Dateneingabe_Teilnehm.!$L$5:$M$254,2,FALSE)),"")</f>
        <v/>
      </c>
      <c r="E244" s="272" t="str">
        <f t="shared" si="12"/>
        <v/>
      </c>
      <c r="F244" s="272" t="str">
        <f t="shared" si="13"/>
        <v/>
      </c>
      <c r="G244" s="272" t="str">
        <f t="shared" si="14"/>
        <v/>
      </c>
      <c r="H244" s="250"/>
      <c r="I244" s="272" t="str">
        <f>IFERROR(IF(B244="","",VLOOKUP(CONCATENATE(B244&amp;" "&amp;C244),Dateneingabe_Teilnehm.!$L$5:$R$254,3,FALSE)),"")</f>
        <v/>
      </c>
      <c r="J244" s="272" t="str">
        <f>IFERROR(IF(B244="","",VLOOKUP(CONCATENATE(B244&amp;" "&amp;C244),Dateneingabe_Teilnehm.!$L$5:$R$254,4,FALSE)),"")</f>
        <v/>
      </c>
      <c r="K244" s="272" t="str">
        <f>IFERROR(IF(B244="","",VLOOKUP(CONCATENATE(B244&amp;" "&amp;C244),Dateneingabe_Teilnehm.!$L$5:$R$254,5,FALSE)),"")</f>
        <v/>
      </c>
      <c r="L244" s="272" t="str">
        <f>IFERROR(IF(B244="","",VLOOKUP(CONCATENATE(B244&amp;" "&amp;C244),Dateneingabe_Teilnehm.!$L$5:$R$254,6,FALSE)),"")</f>
        <v/>
      </c>
      <c r="M244" s="273" t="str">
        <f>IFERROR(IF(B244="","",VLOOKUP(CONCATENATE(B244&amp;" "&amp;C244),Dateneingabe_Teilnehm.!$L$5:$R$254,7,FALSE)),"")</f>
        <v/>
      </c>
    </row>
    <row r="245" spans="1:13" ht="14.1" hidden="1" customHeight="1" x14ac:dyDescent="0.2">
      <c r="A245" s="256">
        <v>198</v>
      </c>
      <c r="B245" s="250" t="str">
        <f>IF(Unterschriftenliste!E243="","",Unterschriftenliste!E243)</f>
        <v/>
      </c>
      <c r="C245" s="250" t="str">
        <f>IF(Unterschriftenliste!F243="","",Unterschriftenliste!F243)</f>
        <v/>
      </c>
      <c r="D245" s="260" t="str">
        <f>IFERROR(IF(B245="","",VLOOKUP(CONCATENATE(B245&amp;" "&amp;C245),Dateneingabe_Teilnehm.!$L$5:$M$254,2,FALSE)),"")</f>
        <v/>
      </c>
      <c r="E245" s="272" t="str">
        <f t="shared" si="12"/>
        <v/>
      </c>
      <c r="F245" s="272" t="str">
        <f t="shared" si="13"/>
        <v/>
      </c>
      <c r="G245" s="272" t="str">
        <f t="shared" si="14"/>
        <v/>
      </c>
      <c r="H245" s="250"/>
      <c r="I245" s="272" t="str">
        <f>IFERROR(IF(B245="","",VLOOKUP(CONCATENATE(B245&amp;" "&amp;C245),Dateneingabe_Teilnehm.!$L$5:$R$254,3,FALSE)),"")</f>
        <v/>
      </c>
      <c r="J245" s="272" t="str">
        <f>IFERROR(IF(B245="","",VLOOKUP(CONCATENATE(B245&amp;" "&amp;C245),Dateneingabe_Teilnehm.!$L$5:$R$254,4,FALSE)),"")</f>
        <v/>
      </c>
      <c r="K245" s="272" t="str">
        <f>IFERROR(IF(B245="","",VLOOKUP(CONCATENATE(B245&amp;" "&amp;C245),Dateneingabe_Teilnehm.!$L$5:$R$254,5,FALSE)),"")</f>
        <v/>
      </c>
      <c r="L245" s="272" t="str">
        <f>IFERROR(IF(B245="","",VLOOKUP(CONCATENATE(B245&amp;" "&amp;C245),Dateneingabe_Teilnehm.!$L$5:$R$254,6,FALSE)),"")</f>
        <v/>
      </c>
      <c r="M245" s="273" t="str">
        <f>IFERROR(IF(B245="","",VLOOKUP(CONCATENATE(B245&amp;" "&amp;C245),Dateneingabe_Teilnehm.!$L$5:$R$254,7,FALSE)),"")</f>
        <v/>
      </c>
    </row>
    <row r="246" spans="1:13" ht="14.1" hidden="1" customHeight="1" x14ac:dyDescent="0.2">
      <c r="A246" s="256">
        <v>199</v>
      </c>
      <c r="B246" s="250" t="str">
        <f>IF(Unterschriftenliste!E244="","",Unterschriftenliste!E244)</f>
        <v/>
      </c>
      <c r="C246" s="250" t="str">
        <f>IF(Unterschriftenliste!F244="","",Unterschriftenliste!F244)</f>
        <v/>
      </c>
      <c r="D246" s="260" t="str">
        <f>IFERROR(IF(B246="","",VLOOKUP(CONCATENATE(B246&amp;" "&amp;C246),Dateneingabe_Teilnehm.!$L$5:$M$254,2,FALSE)),"")</f>
        <v/>
      </c>
      <c r="E246" s="272" t="str">
        <f t="shared" si="12"/>
        <v/>
      </c>
      <c r="F246" s="272" t="str">
        <f t="shared" si="13"/>
        <v/>
      </c>
      <c r="G246" s="272" t="str">
        <f t="shared" si="14"/>
        <v/>
      </c>
      <c r="H246" s="250"/>
      <c r="I246" s="272" t="str">
        <f>IFERROR(IF(B246="","",VLOOKUP(CONCATENATE(B246&amp;" "&amp;C246),Dateneingabe_Teilnehm.!$L$5:$R$254,3,FALSE)),"")</f>
        <v/>
      </c>
      <c r="J246" s="272" t="str">
        <f>IFERROR(IF(B246="","",VLOOKUP(CONCATENATE(B246&amp;" "&amp;C246),Dateneingabe_Teilnehm.!$L$5:$R$254,4,FALSE)),"")</f>
        <v/>
      </c>
      <c r="K246" s="272" t="str">
        <f>IFERROR(IF(B246="","",VLOOKUP(CONCATENATE(B246&amp;" "&amp;C246),Dateneingabe_Teilnehm.!$L$5:$R$254,5,FALSE)),"")</f>
        <v/>
      </c>
      <c r="L246" s="272" t="str">
        <f>IFERROR(IF(B246="","",VLOOKUP(CONCATENATE(B246&amp;" "&amp;C246),Dateneingabe_Teilnehm.!$L$5:$R$254,6,FALSE)),"")</f>
        <v/>
      </c>
      <c r="M246" s="273" t="str">
        <f>IFERROR(IF(B246="","",VLOOKUP(CONCATENATE(B246&amp;" "&amp;C246),Dateneingabe_Teilnehm.!$L$5:$R$254,7,FALSE)),"")</f>
        <v/>
      </c>
    </row>
    <row r="247" spans="1:13" ht="14.1" hidden="1" customHeight="1" x14ac:dyDescent="0.2">
      <c r="A247" s="256">
        <v>200</v>
      </c>
      <c r="B247" s="250" t="str">
        <f>IF(Unterschriftenliste!E245="","",Unterschriftenliste!E245)</f>
        <v/>
      </c>
      <c r="C247" s="250" t="str">
        <f>IF(Unterschriftenliste!F245="","",Unterschriftenliste!F245)</f>
        <v/>
      </c>
      <c r="D247" s="260" t="str">
        <f>IFERROR(IF(B247="","",VLOOKUP(CONCATENATE(B247&amp;" "&amp;C247),Dateneingabe_Teilnehm.!$L$5:$M$254,2,FALSE)),"")</f>
        <v/>
      </c>
      <c r="E247" s="272" t="str">
        <f t="shared" si="12"/>
        <v/>
      </c>
      <c r="F247" s="272" t="str">
        <f t="shared" si="13"/>
        <v/>
      </c>
      <c r="G247" s="272" t="str">
        <f t="shared" si="14"/>
        <v/>
      </c>
      <c r="H247" s="250"/>
      <c r="I247" s="272" t="str">
        <f>IFERROR(IF(B247="","",VLOOKUP(CONCATENATE(B247&amp;" "&amp;C247),Dateneingabe_Teilnehm.!$L$5:$R$254,3,FALSE)),"")</f>
        <v/>
      </c>
      <c r="J247" s="272" t="str">
        <f>IFERROR(IF(B247="","",VLOOKUP(CONCATENATE(B247&amp;" "&amp;C247),Dateneingabe_Teilnehm.!$L$5:$R$254,4,FALSE)),"")</f>
        <v/>
      </c>
      <c r="K247" s="272" t="str">
        <f>IFERROR(IF(B247="","",VLOOKUP(CONCATENATE(B247&amp;" "&amp;C247),Dateneingabe_Teilnehm.!$L$5:$R$254,5,FALSE)),"")</f>
        <v/>
      </c>
      <c r="L247" s="272" t="str">
        <f>IFERROR(IF(B247="","",VLOOKUP(CONCATENATE(B247&amp;" "&amp;C247),Dateneingabe_Teilnehm.!$L$5:$R$254,6,FALSE)),"")</f>
        <v/>
      </c>
      <c r="M247" s="273" t="str">
        <f>IFERROR(IF(B247="","",VLOOKUP(CONCATENATE(B247&amp;" "&amp;C247),Dateneingabe_Teilnehm.!$L$5:$R$254,7,FALSE)),"")</f>
        <v/>
      </c>
    </row>
    <row r="248" spans="1:13" ht="14.1" hidden="1" customHeight="1" x14ac:dyDescent="0.2">
      <c r="A248" s="256">
        <v>201</v>
      </c>
      <c r="B248" s="250" t="str">
        <f>IF(Unterschriftenliste!E246="","",Unterschriftenliste!E246)</f>
        <v/>
      </c>
      <c r="C248" s="250" t="str">
        <f>IF(Unterschriftenliste!F246="","",Unterschriftenliste!F246)</f>
        <v/>
      </c>
      <c r="D248" s="260" t="str">
        <f>IFERROR(IF(B248="","",VLOOKUP(CONCATENATE(B248&amp;" "&amp;C248),Dateneingabe_Teilnehm.!$L$5:$M$254,2,FALSE)),"")</f>
        <v/>
      </c>
      <c r="E248" s="272" t="str">
        <f t="shared" si="12"/>
        <v/>
      </c>
      <c r="F248" s="272" t="str">
        <f t="shared" si="13"/>
        <v/>
      </c>
      <c r="G248" s="272" t="str">
        <f t="shared" si="14"/>
        <v/>
      </c>
      <c r="H248" s="250"/>
      <c r="I248" s="272" t="str">
        <f>IFERROR(IF(B248="","",VLOOKUP(CONCATENATE(B248&amp;" "&amp;C248),Dateneingabe_Teilnehm.!$L$5:$R$254,3,FALSE)),"")</f>
        <v/>
      </c>
      <c r="J248" s="272" t="str">
        <f>IFERROR(IF(B248="","",VLOOKUP(CONCATENATE(B248&amp;" "&amp;C248),Dateneingabe_Teilnehm.!$L$5:$R$254,4,FALSE)),"")</f>
        <v/>
      </c>
      <c r="K248" s="272" t="str">
        <f>IFERROR(IF(B248="","",VLOOKUP(CONCATENATE(B248&amp;" "&amp;C248),Dateneingabe_Teilnehm.!$L$5:$R$254,5,FALSE)),"")</f>
        <v/>
      </c>
      <c r="L248" s="272" t="str">
        <f>IFERROR(IF(B248="","",VLOOKUP(CONCATENATE(B248&amp;" "&amp;C248),Dateneingabe_Teilnehm.!$L$5:$R$254,6,FALSE)),"")</f>
        <v/>
      </c>
      <c r="M248" s="273" t="str">
        <f>IFERROR(IF(B248="","",VLOOKUP(CONCATENATE(B248&amp;" "&amp;C248),Dateneingabe_Teilnehm.!$L$5:$R$254,7,FALSE)),"")</f>
        <v/>
      </c>
    </row>
    <row r="249" spans="1:13" ht="14.1" hidden="1" customHeight="1" x14ac:dyDescent="0.2">
      <c r="A249" s="256">
        <v>202</v>
      </c>
      <c r="B249" s="250" t="str">
        <f>IF(Unterschriftenliste!E247="","",Unterschriftenliste!E247)</f>
        <v/>
      </c>
      <c r="C249" s="250" t="str">
        <f>IF(Unterschriftenliste!F247="","",Unterschriftenliste!F247)</f>
        <v/>
      </c>
      <c r="D249" s="260" t="str">
        <f>IFERROR(IF(B249="","",VLOOKUP(CONCATENATE(B249&amp;" "&amp;C249),Dateneingabe_Teilnehm.!$L$5:$M$254,2,FALSE)),"")</f>
        <v/>
      </c>
      <c r="E249" s="272" t="str">
        <f t="shared" si="12"/>
        <v/>
      </c>
      <c r="F249" s="272" t="str">
        <f t="shared" si="13"/>
        <v/>
      </c>
      <c r="G249" s="272" t="str">
        <f t="shared" si="14"/>
        <v/>
      </c>
      <c r="H249" s="250"/>
      <c r="I249" s="272" t="str">
        <f>IFERROR(IF(B249="","",VLOOKUP(CONCATENATE(B249&amp;" "&amp;C249),Dateneingabe_Teilnehm.!$L$5:$R$254,3,FALSE)),"")</f>
        <v/>
      </c>
      <c r="J249" s="272" t="str">
        <f>IFERROR(IF(B249="","",VLOOKUP(CONCATENATE(B249&amp;" "&amp;C249),Dateneingabe_Teilnehm.!$L$5:$R$254,4,FALSE)),"")</f>
        <v/>
      </c>
      <c r="K249" s="272" t="str">
        <f>IFERROR(IF(B249="","",VLOOKUP(CONCATENATE(B249&amp;" "&amp;C249),Dateneingabe_Teilnehm.!$L$5:$R$254,5,FALSE)),"")</f>
        <v/>
      </c>
      <c r="L249" s="272" t="str">
        <f>IFERROR(IF(B249="","",VLOOKUP(CONCATENATE(B249&amp;" "&amp;C249),Dateneingabe_Teilnehm.!$L$5:$R$254,6,FALSE)),"")</f>
        <v/>
      </c>
      <c r="M249" s="273" t="str">
        <f>IFERROR(IF(B249="","",VLOOKUP(CONCATENATE(B249&amp;" "&amp;C249),Dateneingabe_Teilnehm.!$L$5:$R$254,7,FALSE)),"")</f>
        <v/>
      </c>
    </row>
    <row r="250" spans="1:13" ht="14.1" hidden="1" customHeight="1" x14ac:dyDescent="0.2">
      <c r="A250" s="256">
        <v>203</v>
      </c>
      <c r="B250" s="250" t="str">
        <f>IF(Unterschriftenliste!E248="","",Unterschriftenliste!E248)</f>
        <v/>
      </c>
      <c r="C250" s="250" t="str">
        <f>IF(Unterschriftenliste!F248="","",Unterschriftenliste!F248)</f>
        <v/>
      </c>
      <c r="D250" s="260" t="str">
        <f>IFERROR(IF(B250="","",VLOOKUP(CONCATENATE(B250&amp;" "&amp;C250),Dateneingabe_Teilnehm.!$L$5:$M$254,2,FALSE)),"")</f>
        <v/>
      </c>
      <c r="E250" s="272" t="str">
        <f t="shared" si="12"/>
        <v/>
      </c>
      <c r="F250" s="272" t="str">
        <f t="shared" si="13"/>
        <v/>
      </c>
      <c r="G250" s="272" t="str">
        <f t="shared" si="14"/>
        <v/>
      </c>
      <c r="H250" s="250"/>
      <c r="I250" s="272" t="str">
        <f>IFERROR(IF(B250="","",VLOOKUP(CONCATENATE(B250&amp;" "&amp;C250),Dateneingabe_Teilnehm.!$L$5:$R$254,3,FALSE)),"")</f>
        <v/>
      </c>
      <c r="J250" s="272" t="str">
        <f>IFERROR(IF(B250="","",VLOOKUP(CONCATENATE(B250&amp;" "&amp;C250),Dateneingabe_Teilnehm.!$L$5:$R$254,4,FALSE)),"")</f>
        <v/>
      </c>
      <c r="K250" s="272" t="str">
        <f>IFERROR(IF(B250="","",VLOOKUP(CONCATENATE(B250&amp;" "&amp;C250),Dateneingabe_Teilnehm.!$L$5:$R$254,5,FALSE)),"")</f>
        <v/>
      </c>
      <c r="L250" s="272" t="str">
        <f>IFERROR(IF(B250="","",VLOOKUP(CONCATENATE(B250&amp;" "&amp;C250),Dateneingabe_Teilnehm.!$L$5:$R$254,6,FALSE)),"")</f>
        <v/>
      </c>
      <c r="M250" s="273" t="str">
        <f>IFERROR(IF(B250="","",VLOOKUP(CONCATENATE(B250&amp;" "&amp;C250),Dateneingabe_Teilnehm.!$L$5:$R$254,7,FALSE)),"")</f>
        <v/>
      </c>
    </row>
    <row r="251" spans="1:13" ht="14.1" hidden="1" customHeight="1" x14ac:dyDescent="0.2">
      <c r="A251" s="256">
        <v>204</v>
      </c>
      <c r="B251" s="250" t="str">
        <f>IF(Unterschriftenliste!E249="","",Unterschriftenliste!E249)</f>
        <v/>
      </c>
      <c r="C251" s="250" t="str">
        <f>IF(Unterschriftenliste!F249="","",Unterschriftenliste!F249)</f>
        <v/>
      </c>
      <c r="D251" s="260" t="str">
        <f>IFERROR(IF(B251="","",VLOOKUP(CONCATENATE(B251&amp;" "&amp;C251),Dateneingabe_Teilnehm.!$L$5:$M$254,2,FALSE)),"")</f>
        <v/>
      </c>
      <c r="E251" s="272" t="str">
        <f t="shared" si="12"/>
        <v/>
      </c>
      <c r="F251" s="272" t="str">
        <f t="shared" si="13"/>
        <v/>
      </c>
      <c r="G251" s="272" t="str">
        <f t="shared" si="14"/>
        <v/>
      </c>
      <c r="H251" s="250"/>
      <c r="I251" s="272" t="str">
        <f>IFERROR(IF(B251="","",VLOOKUP(CONCATENATE(B251&amp;" "&amp;C251),Dateneingabe_Teilnehm.!$L$5:$R$254,3,FALSE)),"")</f>
        <v/>
      </c>
      <c r="J251" s="272" t="str">
        <f>IFERROR(IF(B251="","",VLOOKUP(CONCATENATE(B251&amp;" "&amp;C251),Dateneingabe_Teilnehm.!$L$5:$R$254,4,FALSE)),"")</f>
        <v/>
      </c>
      <c r="K251" s="272" t="str">
        <f>IFERROR(IF(B251="","",VLOOKUP(CONCATENATE(B251&amp;" "&amp;C251),Dateneingabe_Teilnehm.!$L$5:$R$254,5,FALSE)),"")</f>
        <v/>
      </c>
      <c r="L251" s="272" t="str">
        <f>IFERROR(IF(B251="","",VLOOKUP(CONCATENATE(B251&amp;" "&amp;C251),Dateneingabe_Teilnehm.!$L$5:$R$254,6,FALSE)),"")</f>
        <v/>
      </c>
      <c r="M251" s="273" t="str">
        <f>IFERROR(IF(B251="","",VLOOKUP(CONCATENATE(B251&amp;" "&amp;C251),Dateneingabe_Teilnehm.!$L$5:$R$254,7,FALSE)),"")</f>
        <v/>
      </c>
    </row>
    <row r="252" spans="1:13" ht="14.1" hidden="1" customHeight="1" x14ac:dyDescent="0.2">
      <c r="A252" s="256">
        <v>205</v>
      </c>
      <c r="B252" s="250" t="str">
        <f>IF(Unterschriftenliste!E250="","",Unterschriftenliste!E250)</f>
        <v/>
      </c>
      <c r="C252" s="250" t="str">
        <f>IF(Unterschriftenliste!F250="","",Unterschriftenliste!F250)</f>
        <v/>
      </c>
      <c r="D252" s="260" t="str">
        <f>IFERROR(IF(B252="","",VLOOKUP(CONCATENATE(B252&amp;" "&amp;C252),Dateneingabe_Teilnehm.!$L$5:$M$254,2,FALSE)),"")</f>
        <v/>
      </c>
      <c r="E252" s="272" t="str">
        <f t="shared" si="12"/>
        <v/>
      </c>
      <c r="F252" s="272" t="str">
        <f t="shared" si="13"/>
        <v/>
      </c>
      <c r="G252" s="272" t="str">
        <f t="shared" si="14"/>
        <v/>
      </c>
      <c r="H252" s="250"/>
      <c r="I252" s="272" t="str">
        <f>IFERROR(IF(B252="","",VLOOKUP(CONCATENATE(B252&amp;" "&amp;C252),Dateneingabe_Teilnehm.!$L$5:$R$254,3,FALSE)),"")</f>
        <v/>
      </c>
      <c r="J252" s="272" t="str">
        <f>IFERROR(IF(B252="","",VLOOKUP(CONCATENATE(B252&amp;" "&amp;C252),Dateneingabe_Teilnehm.!$L$5:$R$254,4,FALSE)),"")</f>
        <v/>
      </c>
      <c r="K252" s="272" t="str">
        <f>IFERROR(IF(B252="","",VLOOKUP(CONCATENATE(B252&amp;" "&amp;C252),Dateneingabe_Teilnehm.!$L$5:$R$254,5,FALSE)),"")</f>
        <v/>
      </c>
      <c r="L252" s="272" t="str">
        <f>IFERROR(IF(B252="","",VLOOKUP(CONCATENATE(B252&amp;" "&amp;C252),Dateneingabe_Teilnehm.!$L$5:$R$254,6,FALSE)),"")</f>
        <v/>
      </c>
      <c r="M252" s="273" t="str">
        <f>IFERROR(IF(B252="","",VLOOKUP(CONCATENATE(B252&amp;" "&amp;C252),Dateneingabe_Teilnehm.!$L$5:$R$254,7,FALSE)),"")</f>
        <v/>
      </c>
    </row>
    <row r="253" spans="1:13" ht="14.1" hidden="1" customHeight="1" x14ac:dyDescent="0.2">
      <c r="A253" s="256">
        <v>206</v>
      </c>
      <c r="B253" s="250" t="str">
        <f>IF(Unterschriftenliste!E251="","",Unterschriftenliste!E251)</f>
        <v/>
      </c>
      <c r="C253" s="250" t="str">
        <f>IF(Unterschriftenliste!F251="","",Unterschriftenliste!F251)</f>
        <v/>
      </c>
      <c r="D253" s="260" t="str">
        <f>IFERROR(IF(B253="","",VLOOKUP(CONCATENATE(B253&amp;" "&amp;C253),Dateneingabe_Teilnehm.!$L$5:$M$254,2,FALSE)),"")</f>
        <v/>
      </c>
      <c r="E253" s="272" t="str">
        <f t="shared" si="12"/>
        <v/>
      </c>
      <c r="F253" s="272" t="str">
        <f t="shared" si="13"/>
        <v/>
      </c>
      <c r="G253" s="272" t="str">
        <f t="shared" si="14"/>
        <v/>
      </c>
      <c r="H253" s="250"/>
      <c r="I253" s="272" t="str">
        <f>IFERROR(IF(B253="","",VLOOKUP(CONCATENATE(B253&amp;" "&amp;C253),Dateneingabe_Teilnehm.!$L$5:$R$254,3,FALSE)),"")</f>
        <v/>
      </c>
      <c r="J253" s="272" t="str">
        <f>IFERROR(IF(B253="","",VLOOKUP(CONCATENATE(B253&amp;" "&amp;C253),Dateneingabe_Teilnehm.!$L$5:$R$254,4,FALSE)),"")</f>
        <v/>
      </c>
      <c r="K253" s="272" t="str">
        <f>IFERROR(IF(B253="","",VLOOKUP(CONCATENATE(B253&amp;" "&amp;C253),Dateneingabe_Teilnehm.!$L$5:$R$254,5,FALSE)),"")</f>
        <v/>
      </c>
      <c r="L253" s="272" t="str">
        <f>IFERROR(IF(B253="","",VLOOKUP(CONCATENATE(B253&amp;" "&amp;C253),Dateneingabe_Teilnehm.!$L$5:$R$254,6,FALSE)),"")</f>
        <v/>
      </c>
      <c r="M253" s="273" t="str">
        <f>IFERROR(IF(B253="","",VLOOKUP(CONCATENATE(B253&amp;" "&amp;C253),Dateneingabe_Teilnehm.!$L$5:$R$254,7,FALSE)),"")</f>
        <v/>
      </c>
    </row>
    <row r="254" spans="1:13" ht="14.1" hidden="1" customHeight="1" x14ac:dyDescent="0.2">
      <c r="A254" s="256">
        <v>207</v>
      </c>
      <c r="B254" s="250" t="str">
        <f>IF(Unterschriftenliste!E252="","",Unterschriftenliste!E252)</f>
        <v/>
      </c>
      <c r="C254" s="250" t="str">
        <f>IF(Unterschriftenliste!F252="","",Unterschriftenliste!F252)</f>
        <v/>
      </c>
      <c r="D254" s="260" t="str">
        <f>IFERROR(IF(B254="","",VLOOKUP(CONCATENATE(B254&amp;" "&amp;C254),Dateneingabe_Teilnehm.!$L$5:$M$254,2,FALSE)),"")</f>
        <v/>
      </c>
      <c r="E254" s="272" t="str">
        <f t="shared" si="12"/>
        <v/>
      </c>
      <c r="F254" s="272" t="str">
        <f t="shared" si="13"/>
        <v/>
      </c>
      <c r="G254" s="272" t="str">
        <f t="shared" si="14"/>
        <v/>
      </c>
      <c r="H254" s="250"/>
      <c r="I254" s="272" t="str">
        <f>IFERROR(IF(B254="","",VLOOKUP(CONCATENATE(B254&amp;" "&amp;C254),Dateneingabe_Teilnehm.!$L$5:$R$254,3,FALSE)),"")</f>
        <v/>
      </c>
      <c r="J254" s="272" t="str">
        <f>IFERROR(IF(B254="","",VLOOKUP(CONCATENATE(B254&amp;" "&amp;C254),Dateneingabe_Teilnehm.!$L$5:$R$254,4,FALSE)),"")</f>
        <v/>
      </c>
      <c r="K254" s="272" t="str">
        <f>IFERROR(IF(B254="","",VLOOKUP(CONCATENATE(B254&amp;" "&amp;C254),Dateneingabe_Teilnehm.!$L$5:$R$254,5,FALSE)),"")</f>
        <v/>
      </c>
      <c r="L254" s="272" t="str">
        <f>IFERROR(IF(B254="","",VLOOKUP(CONCATENATE(B254&amp;" "&amp;C254),Dateneingabe_Teilnehm.!$L$5:$R$254,6,FALSE)),"")</f>
        <v/>
      </c>
      <c r="M254" s="273" t="str">
        <f>IFERROR(IF(B254="","",VLOOKUP(CONCATENATE(B254&amp;" "&amp;C254),Dateneingabe_Teilnehm.!$L$5:$R$254,7,FALSE)),"")</f>
        <v/>
      </c>
    </row>
    <row r="255" spans="1:13" ht="14.1" hidden="1" customHeight="1" x14ac:dyDescent="0.2">
      <c r="A255" s="256">
        <v>208</v>
      </c>
      <c r="B255" s="250" t="str">
        <f>IF(Unterschriftenliste!E253="","",Unterschriftenliste!E253)</f>
        <v/>
      </c>
      <c r="C255" s="250" t="str">
        <f>IF(Unterschriftenliste!F253="","",Unterschriftenliste!F253)</f>
        <v/>
      </c>
      <c r="D255" s="260" t="str">
        <f>IFERROR(IF(B255="","",VLOOKUP(CONCATENATE(B255&amp;" "&amp;C255),Dateneingabe_Teilnehm.!$L$5:$M$254,2,FALSE)),"")</f>
        <v/>
      </c>
      <c r="E255" s="272" t="str">
        <f t="shared" si="12"/>
        <v/>
      </c>
      <c r="F255" s="272" t="str">
        <f t="shared" si="13"/>
        <v/>
      </c>
      <c r="G255" s="272" t="str">
        <f t="shared" si="14"/>
        <v/>
      </c>
      <c r="H255" s="250"/>
      <c r="I255" s="272" t="str">
        <f>IFERROR(IF(B255="","",VLOOKUP(CONCATENATE(B255&amp;" "&amp;C255),Dateneingabe_Teilnehm.!$L$5:$R$254,3,FALSE)),"")</f>
        <v/>
      </c>
      <c r="J255" s="272" t="str">
        <f>IFERROR(IF(B255="","",VLOOKUP(CONCATENATE(B255&amp;" "&amp;C255),Dateneingabe_Teilnehm.!$L$5:$R$254,4,FALSE)),"")</f>
        <v/>
      </c>
      <c r="K255" s="272" t="str">
        <f>IFERROR(IF(B255="","",VLOOKUP(CONCATENATE(B255&amp;" "&amp;C255),Dateneingabe_Teilnehm.!$L$5:$R$254,5,FALSE)),"")</f>
        <v/>
      </c>
      <c r="L255" s="272" t="str">
        <f>IFERROR(IF(B255="","",VLOOKUP(CONCATENATE(B255&amp;" "&amp;C255),Dateneingabe_Teilnehm.!$L$5:$R$254,6,FALSE)),"")</f>
        <v/>
      </c>
      <c r="M255" s="273" t="str">
        <f>IFERROR(IF(B255="","",VLOOKUP(CONCATENATE(B255&amp;" "&amp;C255),Dateneingabe_Teilnehm.!$L$5:$R$254,7,FALSE)),"")</f>
        <v/>
      </c>
    </row>
    <row r="256" spans="1:13" ht="14.1" hidden="1" customHeight="1" x14ac:dyDescent="0.2">
      <c r="A256" s="256">
        <v>209</v>
      </c>
      <c r="B256" s="250" t="str">
        <f>IF(Unterschriftenliste!E254="","",Unterschriftenliste!E254)</f>
        <v/>
      </c>
      <c r="C256" s="250" t="str">
        <f>IF(Unterschriftenliste!F254="","",Unterschriftenliste!F254)</f>
        <v/>
      </c>
      <c r="D256" s="260" t="str">
        <f>IFERROR(IF(B256="","",VLOOKUP(CONCATENATE(B256&amp;" "&amp;C256),Dateneingabe_Teilnehm.!$L$5:$M$254,2,FALSE)),"")</f>
        <v/>
      </c>
      <c r="E256" s="272" t="str">
        <f t="shared" si="12"/>
        <v/>
      </c>
      <c r="F256" s="272" t="str">
        <f t="shared" si="13"/>
        <v/>
      </c>
      <c r="G256" s="272" t="str">
        <f t="shared" si="14"/>
        <v/>
      </c>
      <c r="H256" s="250"/>
      <c r="I256" s="272" t="str">
        <f>IFERROR(IF(B256="","",VLOOKUP(CONCATENATE(B256&amp;" "&amp;C256),Dateneingabe_Teilnehm.!$L$5:$R$254,3,FALSE)),"")</f>
        <v/>
      </c>
      <c r="J256" s="272" t="str">
        <f>IFERROR(IF(B256="","",VLOOKUP(CONCATENATE(B256&amp;" "&amp;C256),Dateneingabe_Teilnehm.!$L$5:$R$254,4,FALSE)),"")</f>
        <v/>
      </c>
      <c r="K256" s="272" t="str">
        <f>IFERROR(IF(B256="","",VLOOKUP(CONCATENATE(B256&amp;" "&amp;C256),Dateneingabe_Teilnehm.!$L$5:$R$254,5,FALSE)),"")</f>
        <v/>
      </c>
      <c r="L256" s="272" t="str">
        <f>IFERROR(IF(B256="","",VLOOKUP(CONCATENATE(B256&amp;" "&amp;C256),Dateneingabe_Teilnehm.!$L$5:$R$254,6,FALSE)),"")</f>
        <v/>
      </c>
      <c r="M256" s="273" t="str">
        <f>IFERROR(IF(B256="","",VLOOKUP(CONCATENATE(B256&amp;" "&amp;C256),Dateneingabe_Teilnehm.!$L$5:$R$254,7,FALSE)),"")</f>
        <v/>
      </c>
    </row>
    <row r="257" spans="1:13" ht="14.1" hidden="1" customHeight="1" x14ac:dyDescent="0.2">
      <c r="A257" s="256">
        <v>210</v>
      </c>
      <c r="B257" s="250" t="str">
        <f>IF(Unterschriftenliste!E255="","",Unterschriftenliste!E255)</f>
        <v/>
      </c>
      <c r="C257" s="250" t="str">
        <f>IF(Unterschriftenliste!F255="","",Unterschriftenliste!F255)</f>
        <v/>
      </c>
      <c r="D257" s="260" t="str">
        <f>IFERROR(IF(B257="","",VLOOKUP(CONCATENATE(B257&amp;" "&amp;C257),Dateneingabe_Teilnehm.!$L$5:$M$254,2,FALSE)),"")</f>
        <v/>
      </c>
      <c r="E257" s="272" t="str">
        <f t="shared" si="12"/>
        <v/>
      </c>
      <c r="F257" s="272" t="str">
        <f t="shared" si="13"/>
        <v/>
      </c>
      <c r="G257" s="272" t="str">
        <f t="shared" si="14"/>
        <v/>
      </c>
      <c r="H257" s="250"/>
      <c r="I257" s="272" t="str">
        <f>IFERROR(IF(B257="","",VLOOKUP(CONCATENATE(B257&amp;" "&amp;C257),Dateneingabe_Teilnehm.!$L$5:$R$254,3,FALSE)),"")</f>
        <v/>
      </c>
      <c r="J257" s="272" t="str">
        <f>IFERROR(IF(B257="","",VLOOKUP(CONCATENATE(B257&amp;" "&amp;C257),Dateneingabe_Teilnehm.!$L$5:$R$254,4,FALSE)),"")</f>
        <v/>
      </c>
      <c r="K257" s="272" t="str">
        <f>IFERROR(IF(B257="","",VLOOKUP(CONCATENATE(B257&amp;" "&amp;C257),Dateneingabe_Teilnehm.!$L$5:$R$254,5,FALSE)),"")</f>
        <v/>
      </c>
      <c r="L257" s="272" t="str">
        <f>IFERROR(IF(B257="","",VLOOKUP(CONCATENATE(B257&amp;" "&amp;C257),Dateneingabe_Teilnehm.!$L$5:$R$254,6,FALSE)),"")</f>
        <v/>
      </c>
      <c r="M257" s="273" t="str">
        <f>IFERROR(IF(B257="","",VLOOKUP(CONCATENATE(B257&amp;" "&amp;C257),Dateneingabe_Teilnehm.!$L$5:$R$254,7,FALSE)),"")</f>
        <v/>
      </c>
    </row>
    <row r="258" spans="1:13" ht="14.1" hidden="1" customHeight="1" x14ac:dyDescent="0.2">
      <c r="A258" s="256">
        <v>211</v>
      </c>
      <c r="B258" s="250" t="str">
        <f>IF(Unterschriftenliste!E256="","",Unterschriftenliste!E256)</f>
        <v/>
      </c>
      <c r="C258" s="250" t="str">
        <f>IF(Unterschriftenliste!F256="","",Unterschriftenliste!F256)</f>
        <v/>
      </c>
      <c r="D258" s="260" t="str">
        <f>IFERROR(IF(B258="","",VLOOKUP(CONCATENATE(B258&amp;" "&amp;C258),Dateneingabe_Teilnehm.!$L$5:$M$254,2,FALSE)),"")</f>
        <v/>
      </c>
      <c r="E258" s="272" t="str">
        <f t="shared" si="12"/>
        <v/>
      </c>
      <c r="F258" s="272" t="str">
        <f t="shared" si="13"/>
        <v/>
      </c>
      <c r="G258" s="272" t="str">
        <f t="shared" si="14"/>
        <v/>
      </c>
      <c r="H258" s="250"/>
      <c r="I258" s="272" t="str">
        <f>IFERROR(IF(B258="","",VLOOKUP(CONCATENATE(B258&amp;" "&amp;C258),Dateneingabe_Teilnehm.!$L$5:$R$254,3,FALSE)),"")</f>
        <v/>
      </c>
      <c r="J258" s="272" t="str">
        <f>IFERROR(IF(B258="","",VLOOKUP(CONCATENATE(B258&amp;" "&amp;C258),Dateneingabe_Teilnehm.!$L$5:$R$254,4,FALSE)),"")</f>
        <v/>
      </c>
      <c r="K258" s="272" t="str">
        <f>IFERROR(IF(B258="","",VLOOKUP(CONCATENATE(B258&amp;" "&amp;C258),Dateneingabe_Teilnehm.!$L$5:$R$254,5,FALSE)),"")</f>
        <v/>
      </c>
      <c r="L258" s="272" t="str">
        <f>IFERROR(IF(B258="","",VLOOKUP(CONCATENATE(B258&amp;" "&amp;C258),Dateneingabe_Teilnehm.!$L$5:$R$254,6,FALSE)),"")</f>
        <v/>
      </c>
      <c r="M258" s="273" t="str">
        <f>IFERROR(IF(B258="","",VLOOKUP(CONCATENATE(B258&amp;" "&amp;C258),Dateneingabe_Teilnehm.!$L$5:$R$254,7,FALSE)),"")</f>
        <v/>
      </c>
    </row>
    <row r="259" spans="1:13" ht="14.1" hidden="1" customHeight="1" x14ac:dyDescent="0.2">
      <c r="A259" s="256">
        <v>212</v>
      </c>
      <c r="B259" s="250" t="str">
        <f>IF(Unterschriftenliste!E257="","",Unterschriftenliste!E257)</f>
        <v/>
      </c>
      <c r="C259" s="250" t="str">
        <f>IF(Unterschriftenliste!F257="","",Unterschriftenliste!F257)</f>
        <v/>
      </c>
      <c r="D259" s="260" t="str">
        <f>IFERROR(IF(B259="","",VLOOKUP(CONCATENATE(B259&amp;" "&amp;C259),Dateneingabe_Teilnehm.!$L$5:$M$254,2,FALSE)),"")</f>
        <v/>
      </c>
      <c r="E259" s="272" t="str">
        <f t="shared" si="12"/>
        <v/>
      </c>
      <c r="F259" s="272" t="str">
        <f t="shared" si="13"/>
        <v/>
      </c>
      <c r="G259" s="272" t="str">
        <f t="shared" si="14"/>
        <v/>
      </c>
      <c r="H259" s="250"/>
      <c r="I259" s="272" t="str">
        <f>IFERROR(IF(B259="","",VLOOKUP(CONCATENATE(B259&amp;" "&amp;C259),Dateneingabe_Teilnehm.!$L$5:$R$254,3,FALSE)),"")</f>
        <v/>
      </c>
      <c r="J259" s="272" t="str">
        <f>IFERROR(IF(B259="","",VLOOKUP(CONCATENATE(B259&amp;" "&amp;C259),Dateneingabe_Teilnehm.!$L$5:$R$254,4,FALSE)),"")</f>
        <v/>
      </c>
      <c r="K259" s="272" t="str">
        <f>IFERROR(IF(B259="","",VLOOKUP(CONCATENATE(B259&amp;" "&amp;C259),Dateneingabe_Teilnehm.!$L$5:$R$254,5,FALSE)),"")</f>
        <v/>
      </c>
      <c r="L259" s="272" t="str">
        <f>IFERROR(IF(B259="","",VLOOKUP(CONCATENATE(B259&amp;" "&amp;C259),Dateneingabe_Teilnehm.!$L$5:$R$254,6,FALSE)),"")</f>
        <v/>
      </c>
      <c r="M259" s="273" t="str">
        <f>IFERROR(IF(B259="","",VLOOKUP(CONCATENATE(B259&amp;" "&amp;C259),Dateneingabe_Teilnehm.!$L$5:$R$254,7,FALSE)),"")</f>
        <v/>
      </c>
    </row>
    <row r="260" spans="1:13" ht="14.1" hidden="1" customHeight="1" x14ac:dyDescent="0.2">
      <c r="A260" s="256">
        <v>213</v>
      </c>
      <c r="B260" s="250" t="str">
        <f>IF(Unterschriftenliste!E258="","",Unterschriftenliste!E258)</f>
        <v/>
      </c>
      <c r="C260" s="250" t="str">
        <f>IF(Unterschriftenliste!F258="","",Unterschriftenliste!F258)</f>
        <v/>
      </c>
      <c r="D260" s="260" t="str">
        <f>IFERROR(IF(B260="","",VLOOKUP(CONCATENATE(B260&amp;" "&amp;C260),Dateneingabe_Teilnehm.!$L$5:$M$254,2,FALSE)),"")</f>
        <v/>
      </c>
      <c r="E260" s="272" t="str">
        <f t="shared" si="12"/>
        <v/>
      </c>
      <c r="F260" s="272" t="str">
        <f t="shared" si="13"/>
        <v/>
      </c>
      <c r="G260" s="272" t="str">
        <f t="shared" si="14"/>
        <v/>
      </c>
      <c r="H260" s="250"/>
      <c r="I260" s="272" t="str">
        <f>IFERROR(IF(B260="","",VLOOKUP(CONCATENATE(B260&amp;" "&amp;C260),Dateneingabe_Teilnehm.!$L$5:$R$254,3,FALSE)),"")</f>
        <v/>
      </c>
      <c r="J260" s="272" t="str">
        <f>IFERROR(IF(B260="","",VLOOKUP(CONCATENATE(B260&amp;" "&amp;C260),Dateneingabe_Teilnehm.!$L$5:$R$254,4,FALSE)),"")</f>
        <v/>
      </c>
      <c r="K260" s="272" t="str">
        <f>IFERROR(IF(B260="","",VLOOKUP(CONCATENATE(B260&amp;" "&amp;C260),Dateneingabe_Teilnehm.!$L$5:$R$254,5,FALSE)),"")</f>
        <v/>
      </c>
      <c r="L260" s="272" t="str">
        <f>IFERROR(IF(B260="","",VLOOKUP(CONCATENATE(B260&amp;" "&amp;C260),Dateneingabe_Teilnehm.!$L$5:$R$254,6,FALSE)),"")</f>
        <v/>
      </c>
      <c r="M260" s="273" t="str">
        <f>IFERROR(IF(B260="","",VLOOKUP(CONCATENATE(B260&amp;" "&amp;C260),Dateneingabe_Teilnehm.!$L$5:$R$254,7,FALSE)),"")</f>
        <v/>
      </c>
    </row>
    <row r="261" spans="1:13" ht="14.1" hidden="1" customHeight="1" x14ac:dyDescent="0.2">
      <c r="A261" s="256">
        <v>214</v>
      </c>
      <c r="B261" s="250" t="str">
        <f>IF(Unterschriftenliste!E259="","",Unterschriftenliste!E259)</f>
        <v/>
      </c>
      <c r="C261" s="250" t="str">
        <f>IF(Unterschriftenliste!F259="","",Unterschriftenliste!F259)</f>
        <v/>
      </c>
      <c r="D261" s="260" t="str">
        <f>IFERROR(IF(B261="","",VLOOKUP(CONCATENATE(B261&amp;" "&amp;C261),Dateneingabe_Teilnehm.!$L$5:$M$254,2,FALSE)),"")</f>
        <v/>
      </c>
      <c r="E261" s="272" t="str">
        <f t="shared" si="12"/>
        <v/>
      </c>
      <c r="F261" s="272" t="str">
        <f t="shared" si="13"/>
        <v/>
      </c>
      <c r="G261" s="272" t="str">
        <f t="shared" si="14"/>
        <v/>
      </c>
      <c r="H261" s="250"/>
      <c r="I261" s="272" t="str">
        <f>IFERROR(IF(B261="","",VLOOKUP(CONCATENATE(B261&amp;" "&amp;C261),Dateneingabe_Teilnehm.!$L$5:$R$254,3,FALSE)),"")</f>
        <v/>
      </c>
      <c r="J261" s="272" t="str">
        <f>IFERROR(IF(B261="","",VLOOKUP(CONCATENATE(B261&amp;" "&amp;C261),Dateneingabe_Teilnehm.!$L$5:$R$254,4,FALSE)),"")</f>
        <v/>
      </c>
      <c r="K261" s="272" t="str">
        <f>IFERROR(IF(B261="","",VLOOKUP(CONCATENATE(B261&amp;" "&amp;C261),Dateneingabe_Teilnehm.!$L$5:$R$254,5,FALSE)),"")</f>
        <v/>
      </c>
      <c r="L261" s="272" t="str">
        <f>IFERROR(IF(B261="","",VLOOKUP(CONCATENATE(B261&amp;" "&amp;C261),Dateneingabe_Teilnehm.!$L$5:$R$254,6,FALSE)),"")</f>
        <v/>
      </c>
      <c r="M261" s="273" t="str">
        <f>IFERROR(IF(B261="","",VLOOKUP(CONCATENATE(B261&amp;" "&amp;C261),Dateneingabe_Teilnehm.!$L$5:$R$254,7,FALSE)),"")</f>
        <v/>
      </c>
    </row>
    <row r="262" spans="1:13" ht="14.1" hidden="1" customHeight="1" x14ac:dyDescent="0.2">
      <c r="A262" s="256">
        <v>215</v>
      </c>
      <c r="B262" s="250" t="str">
        <f>IF(Unterschriftenliste!E260="","",Unterschriftenliste!E260)</f>
        <v/>
      </c>
      <c r="C262" s="250" t="str">
        <f>IF(Unterschriftenliste!F260="","",Unterschriftenliste!F260)</f>
        <v/>
      </c>
      <c r="D262" s="260" t="str">
        <f>IFERROR(IF(B262="","",VLOOKUP(CONCATENATE(B262&amp;" "&amp;C262),Dateneingabe_Teilnehm.!$L$5:$M$254,2,FALSE)),"")</f>
        <v/>
      </c>
      <c r="E262" s="272" t="str">
        <f t="shared" si="12"/>
        <v/>
      </c>
      <c r="F262" s="272" t="str">
        <f t="shared" si="13"/>
        <v/>
      </c>
      <c r="G262" s="272" t="str">
        <f t="shared" si="14"/>
        <v/>
      </c>
      <c r="H262" s="250"/>
      <c r="I262" s="272" t="str">
        <f>IFERROR(IF(B262="","",VLOOKUP(CONCATENATE(B262&amp;" "&amp;C262),Dateneingabe_Teilnehm.!$L$5:$R$254,3,FALSE)),"")</f>
        <v/>
      </c>
      <c r="J262" s="272" t="str">
        <f>IFERROR(IF(B262="","",VLOOKUP(CONCATENATE(B262&amp;" "&amp;C262),Dateneingabe_Teilnehm.!$L$5:$R$254,4,FALSE)),"")</f>
        <v/>
      </c>
      <c r="K262" s="272" t="str">
        <f>IFERROR(IF(B262="","",VLOOKUP(CONCATENATE(B262&amp;" "&amp;C262),Dateneingabe_Teilnehm.!$L$5:$R$254,5,FALSE)),"")</f>
        <v/>
      </c>
      <c r="L262" s="272" t="str">
        <f>IFERROR(IF(B262="","",VLOOKUP(CONCATENATE(B262&amp;" "&amp;C262),Dateneingabe_Teilnehm.!$L$5:$R$254,6,FALSE)),"")</f>
        <v/>
      </c>
      <c r="M262" s="273" t="str">
        <f>IFERROR(IF(B262="","",VLOOKUP(CONCATENATE(B262&amp;" "&amp;C262),Dateneingabe_Teilnehm.!$L$5:$R$254,7,FALSE)),"")</f>
        <v/>
      </c>
    </row>
    <row r="263" spans="1:13" ht="14.1" hidden="1" customHeight="1" x14ac:dyDescent="0.2">
      <c r="A263" s="256">
        <v>216</v>
      </c>
      <c r="B263" s="250" t="str">
        <f>IF(Unterschriftenliste!E261="","",Unterschriftenliste!E261)</f>
        <v/>
      </c>
      <c r="C263" s="250" t="str">
        <f>IF(Unterschriftenliste!F261="","",Unterschriftenliste!F261)</f>
        <v/>
      </c>
      <c r="D263" s="260" t="str">
        <f>IFERROR(IF(B263="","",VLOOKUP(CONCATENATE(B263&amp;" "&amp;C263),Dateneingabe_Teilnehm.!$L$5:$M$254,2,FALSE)),"")</f>
        <v/>
      </c>
      <c r="E263" s="272" t="str">
        <f t="shared" si="12"/>
        <v/>
      </c>
      <c r="F263" s="272" t="str">
        <f t="shared" si="13"/>
        <v/>
      </c>
      <c r="G263" s="272" t="str">
        <f t="shared" si="14"/>
        <v/>
      </c>
      <c r="H263" s="250"/>
      <c r="I263" s="272" t="str">
        <f>IFERROR(IF(B263="","",VLOOKUP(CONCATENATE(B263&amp;" "&amp;C263),Dateneingabe_Teilnehm.!$L$5:$R$254,3,FALSE)),"")</f>
        <v/>
      </c>
      <c r="J263" s="272" t="str">
        <f>IFERROR(IF(B263="","",VLOOKUP(CONCATENATE(B263&amp;" "&amp;C263),Dateneingabe_Teilnehm.!$L$5:$R$254,4,FALSE)),"")</f>
        <v/>
      </c>
      <c r="K263" s="272" t="str">
        <f>IFERROR(IF(B263="","",VLOOKUP(CONCATENATE(B263&amp;" "&amp;C263),Dateneingabe_Teilnehm.!$L$5:$R$254,5,FALSE)),"")</f>
        <v/>
      </c>
      <c r="L263" s="272" t="str">
        <f>IFERROR(IF(B263="","",VLOOKUP(CONCATENATE(B263&amp;" "&amp;C263),Dateneingabe_Teilnehm.!$L$5:$R$254,6,FALSE)),"")</f>
        <v/>
      </c>
      <c r="M263" s="273" t="str">
        <f>IFERROR(IF(B263="","",VLOOKUP(CONCATENATE(B263&amp;" "&amp;C263),Dateneingabe_Teilnehm.!$L$5:$R$254,7,FALSE)),"")</f>
        <v/>
      </c>
    </row>
    <row r="264" spans="1:13" ht="14.1" hidden="1" customHeight="1" x14ac:dyDescent="0.2">
      <c r="A264" s="256">
        <v>217</v>
      </c>
      <c r="B264" s="250" t="str">
        <f>IF(Unterschriftenliste!E262="","",Unterschriftenliste!E262)</f>
        <v/>
      </c>
      <c r="C264" s="250" t="str">
        <f>IF(Unterschriftenliste!F262="","",Unterschriftenliste!F262)</f>
        <v/>
      </c>
      <c r="D264" s="260" t="str">
        <f>IFERROR(IF(B264="","",VLOOKUP(CONCATENATE(B264&amp;" "&amp;C264),Dateneingabe_Teilnehm.!$L$5:$M$254,2,FALSE)),"")</f>
        <v/>
      </c>
      <c r="E264" s="272" t="str">
        <f t="shared" si="12"/>
        <v/>
      </c>
      <c r="F264" s="272" t="str">
        <f t="shared" si="13"/>
        <v/>
      </c>
      <c r="G264" s="272" t="str">
        <f t="shared" si="14"/>
        <v/>
      </c>
      <c r="H264" s="250"/>
      <c r="I264" s="272" t="str">
        <f>IFERROR(IF(B264="","",VLOOKUP(CONCATENATE(B264&amp;" "&amp;C264),Dateneingabe_Teilnehm.!$L$5:$R$254,3,FALSE)),"")</f>
        <v/>
      </c>
      <c r="J264" s="272" t="str">
        <f>IFERROR(IF(B264="","",VLOOKUP(CONCATENATE(B264&amp;" "&amp;C264),Dateneingabe_Teilnehm.!$L$5:$R$254,4,FALSE)),"")</f>
        <v/>
      </c>
      <c r="K264" s="272" t="str">
        <f>IFERROR(IF(B264="","",VLOOKUP(CONCATENATE(B264&amp;" "&amp;C264),Dateneingabe_Teilnehm.!$L$5:$R$254,5,FALSE)),"")</f>
        <v/>
      </c>
      <c r="L264" s="272" t="str">
        <f>IFERROR(IF(B264="","",VLOOKUP(CONCATENATE(B264&amp;" "&amp;C264),Dateneingabe_Teilnehm.!$L$5:$R$254,6,FALSE)),"")</f>
        <v/>
      </c>
      <c r="M264" s="273" t="str">
        <f>IFERROR(IF(B264="","",VLOOKUP(CONCATENATE(B264&amp;" "&amp;C264),Dateneingabe_Teilnehm.!$L$5:$R$254,7,FALSE)),"")</f>
        <v/>
      </c>
    </row>
    <row r="265" spans="1:13" ht="14.1" hidden="1" customHeight="1" x14ac:dyDescent="0.2">
      <c r="A265" s="256">
        <v>218</v>
      </c>
      <c r="B265" s="250" t="str">
        <f>IF(Unterschriftenliste!E263="","",Unterschriftenliste!E263)</f>
        <v/>
      </c>
      <c r="C265" s="250" t="str">
        <f>IF(Unterschriftenliste!F263="","",Unterschriftenliste!F263)</f>
        <v/>
      </c>
      <c r="D265" s="260" t="str">
        <f>IFERROR(IF(B265="","",VLOOKUP(CONCATENATE(B265&amp;" "&amp;C265),Dateneingabe_Teilnehm.!$L$5:$M$254,2,FALSE)),"")</f>
        <v/>
      </c>
      <c r="E265" s="272" t="str">
        <f t="shared" si="12"/>
        <v/>
      </c>
      <c r="F265" s="272" t="str">
        <f t="shared" si="13"/>
        <v/>
      </c>
      <c r="G265" s="272" t="str">
        <f t="shared" si="14"/>
        <v/>
      </c>
      <c r="H265" s="250"/>
      <c r="I265" s="272" t="str">
        <f>IFERROR(IF(B265="","",VLOOKUP(CONCATENATE(B265&amp;" "&amp;C265),Dateneingabe_Teilnehm.!$L$5:$R$254,3,FALSE)),"")</f>
        <v/>
      </c>
      <c r="J265" s="272" t="str">
        <f>IFERROR(IF(B265="","",VLOOKUP(CONCATENATE(B265&amp;" "&amp;C265),Dateneingabe_Teilnehm.!$L$5:$R$254,4,FALSE)),"")</f>
        <v/>
      </c>
      <c r="K265" s="272" t="str">
        <f>IFERROR(IF(B265="","",VLOOKUP(CONCATENATE(B265&amp;" "&amp;C265),Dateneingabe_Teilnehm.!$L$5:$R$254,5,FALSE)),"")</f>
        <v/>
      </c>
      <c r="L265" s="272" t="str">
        <f>IFERROR(IF(B265="","",VLOOKUP(CONCATENATE(B265&amp;" "&amp;C265),Dateneingabe_Teilnehm.!$L$5:$R$254,6,FALSE)),"")</f>
        <v/>
      </c>
      <c r="M265" s="273" t="str">
        <f>IFERROR(IF(B265="","",VLOOKUP(CONCATENATE(B265&amp;" "&amp;C265),Dateneingabe_Teilnehm.!$L$5:$R$254,7,FALSE)),"")</f>
        <v/>
      </c>
    </row>
    <row r="266" spans="1:13" ht="14.1" hidden="1" customHeight="1" x14ac:dyDescent="0.2">
      <c r="A266" s="256">
        <v>219</v>
      </c>
      <c r="B266" s="250" t="str">
        <f>IF(Unterschriftenliste!E264="","",Unterschriftenliste!E264)</f>
        <v/>
      </c>
      <c r="C266" s="250" t="str">
        <f>IF(Unterschriftenliste!F264="","",Unterschriftenliste!F264)</f>
        <v/>
      </c>
      <c r="D266" s="260" t="str">
        <f>IFERROR(IF(B266="","",VLOOKUP(CONCATENATE(B266&amp;" "&amp;C266),Dateneingabe_Teilnehm.!$L$5:$M$254,2,FALSE)),"")</f>
        <v/>
      </c>
      <c r="E266" s="272" t="str">
        <f t="shared" si="12"/>
        <v/>
      </c>
      <c r="F266" s="272" t="str">
        <f t="shared" si="13"/>
        <v/>
      </c>
      <c r="G266" s="272" t="str">
        <f t="shared" si="14"/>
        <v/>
      </c>
      <c r="H266" s="250"/>
      <c r="I266" s="272" t="str">
        <f>IFERROR(IF(B266="","",VLOOKUP(CONCATENATE(B266&amp;" "&amp;C266),Dateneingabe_Teilnehm.!$L$5:$R$254,3,FALSE)),"")</f>
        <v/>
      </c>
      <c r="J266" s="272" t="str">
        <f>IFERROR(IF(B266="","",VLOOKUP(CONCATENATE(B266&amp;" "&amp;C266),Dateneingabe_Teilnehm.!$L$5:$R$254,4,FALSE)),"")</f>
        <v/>
      </c>
      <c r="K266" s="272" t="str">
        <f>IFERROR(IF(B266="","",VLOOKUP(CONCATENATE(B266&amp;" "&amp;C266),Dateneingabe_Teilnehm.!$L$5:$R$254,5,FALSE)),"")</f>
        <v/>
      </c>
      <c r="L266" s="272" t="str">
        <f>IFERROR(IF(B266="","",VLOOKUP(CONCATENATE(B266&amp;" "&amp;C266),Dateneingabe_Teilnehm.!$L$5:$R$254,6,FALSE)),"")</f>
        <v/>
      </c>
      <c r="M266" s="273" t="str">
        <f>IFERROR(IF(B266="","",VLOOKUP(CONCATENATE(B266&amp;" "&amp;C266),Dateneingabe_Teilnehm.!$L$5:$R$254,7,FALSE)),"")</f>
        <v/>
      </c>
    </row>
    <row r="267" spans="1:13" ht="14.1" hidden="1" customHeight="1" x14ac:dyDescent="0.2">
      <c r="A267" s="256">
        <v>220</v>
      </c>
      <c r="B267" s="250" t="str">
        <f>IF(Unterschriftenliste!E265="","",Unterschriftenliste!E265)</f>
        <v/>
      </c>
      <c r="C267" s="250" t="str">
        <f>IF(Unterschriftenliste!F265="","",Unterschriftenliste!F265)</f>
        <v/>
      </c>
      <c r="D267" s="260" t="str">
        <f>IFERROR(IF(B267="","",VLOOKUP(CONCATENATE(B267&amp;" "&amp;C267),Dateneingabe_Teilnehm.!$L$5:$M$254,2,FALSE)),"")</f>
        <v/>
      </c>
      <c r="E267" s="272" t="str">
        <f t="shared" si="12"/>
        <v/>
      </c>
      <c r="F267" s="272" t="str">
        <f t="shared" si="13"/>
        <v/>
      </c>
      <c r="G267" s="272" t="str">
        <f t="shared" si="14"/>
        <v/>
      </c>
      <c r="H267" s="250"/>
      <c r="I267" s="272" t="str">
        <f>IFERROR(IF(B267="","",VLOOKUP(CONCATENATE(B267&amp;" "&amp;C267),Dateneingabe_Teilnehm.!$L$5:$R$254,3,FALSE)),"")</f>
        <v/>
      </c>
      <c r="J267" s="272" t="str">
        <f>IFERROR(IF(B267="","",VLOOKUP(CONCATENATE(B267&amp;" "&amp;C267),Dateneingabe_Teilnehm.!$L$5:$R$254,4,FALSE)),"")</f>
        <v/>
      </c>
      <c r="K267" s="272" t="str">
        <f>IFERROR(IF(B267="","",VLOOKUP(CONCATENATE(B267&amp;" "&amp;C267),Dateneingabe_Teilnehm.!$L$5:$R$254,5,FALSE)),"")</f>
        <v/>
      </c>
      <c r="L267" s="272" t="str">
        <f>IFERROR(IF(B267="","",VLOOKUP(CONCATENATE(B267&amp;" "&amp;C267),Dateneingabe_Teilnehm.!$L$5:$R$254,6,FALSE)),"")</f>
        <v/>
      </c>
      <c r="M267" s="273" t="str">
        <f>IFERROR(IF(B267="","",VLOOKUP(CONCATENATE(B267&amp;" "&amp;C267),Dateneingabe_Teilnehm.!$L$5:$R$254,7,FALSE)),"")</f>
        <v/>
      </c>
    </row>
    <row r="268" spans="1:13" ht="14.1" hidden="1" customHeight="1" x14ac:dyDescent="0.2">
      <c r="A268" s="256">
        <v>221</v>
      </c>
      <c r="B268" s="250" t="str">
        <f>IF(Unterschriftenliste!E266="","",Unterschriftenliste!E266)</f>
        <v/>
      </c>
      <c r="C268" s="250" t="str">
        <f>IF(Unterschriftenliste!F266="","",Unterschriftenliste!F266)</f>
        <v/>
      </c>
      <c r="D268" s="260" t="str">
        <f>IFERROR(IF(B268="","",VLOOKUP(CONCATENATE(B268&amp;" "&amp;C268),Dateneingabe_Teilnehm.!$L$5:$M$254,2,FALSE)),"")</f>
        <v/>
      </c>
      <c r="E268" s="272" t="str">
        <f t="shared" si="12"/>
        <v/>
      </c>
      <c r="F268" s="272" t="str">
        <f t="shared" si="13"/>
        <v/>
      </c>
      <c r="G268" s="272" t="str">
        <f t="shared" si="14"/>
        <v/>
      </c>
      <c r="H268" s="250"/>
      <c r="I268" s="272" t="str">
        <f>IFERROR(IF(B268="","",VLOOKUP(CONCATENATE(B268&amp;" "&amp;C268),Dateneingabe_Teilnehm.!$L$5:$R$254,3,FALSE)),"")</f>
        <v/>
      </c>
      <c r="J268" s="272" t="str">
        <f>IFERROR(IF(B268="","",VLOOKUP(CONCATENATE(B268&amp;" "&amp;C268),Dateneingabe_Teilnehm.!$L$5:$R$254,4,FALSE)),"")</f>
        <v/>
      </c>
      <c r="K268" s="272" t="str">
        <f>IFERROR(IF(B268="","",VLOOKUP(CONCATENATE(B268&amp;" "&amp;C268),Dateneingabe_Teilnehm.!$L$5:$R$254,5,FALSE)),"")</f>
        <v/>
      </c>
      <c r="L268" s="272" t="str">
        <f>IFERROR(IF(B268="","",VLOOKUP(CONCATENATE(B268&amp;" "&amp;C268),Dateneingabe_Teilnehm.!$L$5:$R$254,6,FALSE)),"")</f>
        <v/>
      </c>
      <c r="M268" s="273" t="str">
        <f>IFERROR(IF(B268="","",VLOOKUP(CONCATENATE(B268&amp;" "&amp;C268),Dateneingabe_Teilnehm.!$L$5:$R$254,7,FALSE)),"")</f>
        <v/>
      </c>
    </row>
    <row r="269" spans="1:13" ht="14.1" hidden="1" customHeight="1" x14ac:dyDescent="0.2">
      <c r="A269" s="256">
        <v>222</v>
      </c>
      <c r="B269" s="250" t="str">
        <f>IF(Unterschriftenliste!E267="","",Unterschriftenliste!E267)</f>
        <v/>
      </c>
      <c r="C269" s="250" t="str">
        <f>IF(Unterschriftenliste!F267="","",Unterschriftenliste!F267)</f>
        <v/>
      </c>
      <c r="D269" s="260" t="str">
        <f>IFERROR(IF(B269="","",VLOOKUP(CONCATENATE(B269&amp;" "&amp;C269),Dateneingabe_Teilnehm.!$L$5:$M$254,2,FALSE)),"")</f>
        <v/>
      </c>
      <c r="E269" s="272" t="str">
        <f t="shared" si="12"/>
        <v/>
      </c>
      <c r="F269" s="272" t="str">
        <f t="shared" si="13"/>
        <v/>
      </c>
      <c r="G269" s="272" t="str">
        <f t="shared" si="14"/>
        <v/>
      </c>
      <c r="H269" s="250"/>
      <c r="I269" s="272" t="str">
        <f>IFERROR(IF(B269="","",VLOOKUP(CONCATENATE(B269&amp;" "&amp;C269),Dateneingabe_Teilnehm.!$L$5:$R$254,3,FALSE)),"")</f>
        <v/>
      </c>
      <c r="J269" s="272" t="str">
        <f>IFERROR(IF(B269="","",VLOOKUP(CONCATENATE(B269&amp;" "&amp;C269),Dateneingabe_Teilnehm.!$L$5:$R$254,4,FALSE)),"")</f>
        <v/>
      </c>
      <c r="K269" s="272" t="str">
        <f>IFERROR(IF(B269="","",VLOOKUP(CONCATENATE(B269&amp;" "&amp;C269),Dateneingabe_Teilnehm.!$L$5:$R$254,5,FALSE)),"")</f>
        <v/>
      </c>
      <c r="L269" s="272" t="str">
        <f>IFERROR(IF(B269="","",VLOOKUP(CONCATENATE(B269&amp;" "&amp;C269),Dateneingabe_Teilnehm.!$L$5:$R$254,6,FALSE)),"")</f>
        <v/>
      </c>
      <c r="M269" s="273" t="str">
        <f>IFERROR(IF(B269="","",VLOOKUP(CONCATENATE(B269&amp;" "&amp;C269),Dateneingabe_Teilnehm.!$L$5:$R$254,7,FALSE)),"")</f>
        <v/>
      </c>
    </row>
    <row r="270" spans="1:13" ht="14.1" hidden="1" customHeight="1" x14ac:dyDescent="0.2">
      <c r="A270" s="256">
        <v>223</v>
      </c>
      <c r="B270" s="250" t="str">
        <f>IF(Unterschriftenliste!E268="","",Unterschriftenliste!E268)</f>
        <v/>
      </c>
      <c r="C270" s="250" t="str">
        <f>IF(Unterschriftenliste!F268="","",Unterschriftenliste!F268)</f>
        <v/>
      </c>
      <c r="D270" s="260" t="str">
        <f>IFERROR(IF(B270="","",VLOOKUP(CONCATENATE(B270&amp;" "&amp;C270),Dateneingabe_Teilnehm.!$L$5:$M$254,2,FALSE)),"")</f>
        <v/>
      </c>
      <c r="E270" s="272" t="str">
        <f t="shared" si="12"/>
        <v/>
      </c>
      <c r="F270" s="272" t="str">
        <f t="shared" si="13"/>
        <v/>
      </c>
      <c r="G270" s="272" t="str">
        <f t="shared" si="14"/>
        <v/>
      </c>
      <c r="H270" s="250"/>
      <c r="I270" s="272" t="str">
        <f>IFERROR(IF(B270="","",VLOOKUP(CONCATENATE(B270&amp;" "&amp;C270),Dateneingabe_Teilnehm.!$L$5:$R$254,3,FALSE)),"")</f>
        <v/>
      </c>
      <c r="J270" s="272" t="str">
        <f>IFERROR(IF(B270="","",VLOOKUP(CONCATENATE(B270&amp;" "&amp;C270),Dateneingabe_Teilnehm.!$L$5:$R$254,4,FALSE)),"")</f>
        <v/>
      </c>
      <c r="K270" s="272" t="str">
        <f>IFERROR(IF(B270="","",VLOOKUP(CONCATENATE(B270&amp;" "&amp;C270),Dateneingabe_Teilnehm.!$L$5:$R$254,5,FALSE)),"")</f>
        <v/>
      </c>
      <c r="L270" s="272" t="str">
        <f>IFERROR(IF(B270="","",VLOOKUP(CONCATENATE(B270&amp;" "&amp;C270),Dateneingabe_Teilnehm.!$L$5:$R$254,6,FALSE)),"")</f>
        <v/>
      </c>
      <c r="M270" s="273" t="str">
        <f>IFERROR(IF(B270="","",VLOOKUP(CONCATENATE(B270&amp;" "&amp;C270),Dateneingabe_Teilnehm.!$L$5:$R$254,7,FALSE)),"")</f>
        <v/>
      </c>
    </row>
    <row r="271" spans="1:13" ht="14.1" hidden="1" customHeight="1" x14ac:dyDescent="0.2">
      <c r="A271" s="256">
        <v>224</v>
      </c>
      <c r="B271" s="250" t="str">
        <f>IF(Unterschriftenliste!E269="","",Unterschriftenliste!E269)</f>
        <v/>
      </c>
      <c r="C271" s="250" t="str">
        <f>IF(Unterschriftenliste!F269="","",Unterschriftenliste!F269)</f>
        <v/>
      </c>
      <c r="D271" s="260" t="str">
        <f>IFERROR(IF(B271="","",VLOOKUP(CONCATENATE(B271&amp;" "&amp;C271),Dateneingabe_Teilnehm.!$L$5:$M$254,2,FALSE)),"")</f>
        <v/>
      </c>
      <c r="E271" s="272" t="str">
        <f t="shared" si="12"/>
        <v/>
      </c>
      <c r="F271" s="272" t="str">
        <f t="shared" si="13"/>
        <v/>
      </c>
      <c r="G271" s="272" t="str">
        <f t="shared" si="14"/>
        <v/>
      </c>
      <c r="H271" s="250"/>
      <c r="I271" s="272" t="str">
        <f>IFERROR(IF(B271="","",VLOOKUP(CONCATENATE(B271&amp;" "&amp;C271),Dateneingabe_Teilnehm.!$L$5:$R$254,3,FALSE)),"")</f>
        <v/>
      </c>
      <c r="J271" s="272" t="str">
        <f>IFERROR(IF(B271="","",VLOOKUP(CONCATENATE(B271&amp;" "&amp;C271),Dateneingabe_Teilnehm.!$L$5:$R$254,4,FALSE)),"")</f>
        <v/>
      </c>
      <c r="K271" s="272" t="str">
        <f>IFERROR(IF(B271="","",VLOOKUP(CONCATENATE(B271&amp;" "&amp;C271),Dateneingabe_Teilnehm.!$L$5:$R$254,5,FALSE)),"")</f>
        <v/>
      </c>
      <c r="L271" s="272" t="str">
        <f>IFERROR(IF(B271="","",VLOOKUP(CONCATENATE(B271&amp;" "&amp;C271),Dateneingabe_Teilnehm.!$L$5:$R$254,6,FALSE)),"")</f>
        <v/>
      </c>
      <c r="M271" s="273" t="str">
        <f>IFERROR(IF(B271="","",VLOOKUP(CONCATENATE(B271&amp;" "&amp;C271),Dateneingabe_Teilnehm.!$L$5:$R$254,7,FALSE)),"")</f>
        <v/>
      </c>
    </row>
    <row r="272" spans="1:13" ht="14.1" hidden="1" customHeight="1" x14ac:dyDescent="0.2">
      <c r="A272" s="256">
        <v>225</v>
      </c>
      <c r="B272" s="250" t="str">
        <f>IF(Unterschriftenliste!E270="","",Unterschriftenliste!E270)</f>
        <v/>
      </c>
      <c r="C272" s="250" t="str">
        <f>IF(Unterschriftenliste!F270="","",Unterschriftenliste!F270)</f>
        <v/>
      </c>
      <c r="D272" s="260" t="str">
        <f>IFERROR(IF(B272="","",VLOOKUP(CONCATENATE(B272&amp;" "&amp;C272),Dateneingabe_Teilnehm.!$L$5:$M$254,2,FALSE)),"")</f>
        <v/>
      </c>
      <c r="E272" s="272" t="str">
        <f t="shared" si="12"/>
        <v/>
      </c>
      <c r="F272" s="272" t="str">
        <f t="shared" si="13"/>
        <v/>
      </c>
      <c r="G272" s="272" t="str">
        <f t="shared" si="14"/>
        <v/>
      </c>
      <c r="H272" s="250"/>
      <c r="I272" s="272" t="str">
        <f>IFERROR(IF(B272="","",VLOOKUP(CONCATENATE(B272&amp;" "&amp;C272),Dateneingabe_Teilnehm.!$L$5:$R$254,3,FALSE)),"")</f>
        <v/>
      </c>
      <c r="J272" s="272" t="str">
        <f>IFERROR(IF(B272="","",VLOOKUP(CONCATENATE(B272&amp;" "&amp;C272),Dateneingabe_Teilnehm.!$L$5:$R$254,4,FALSE)),"")</f>
        <v/>
      </c>
      <c r="K272" s="272" t="str">
        <f>IFERROR(IF(B272="","",VLOOKUP(CONCATENATE(B272&amp;" "&amp;C272),Dateneingabe_Teilnehm.!$L$5:$R$254,5,FALSE)),"")</f>
        <v/>
      </c>
      <c r="L272" s="272" t="str">
        <f>IFERROR(IF(B272="","",VLOOKUP(CONCATENATE(B272&amp;" "&amp;C272),Dateneingabe_Teilnehm.!$L$5:$R$254,6,FALSE)),"")</f>
        <v/>
      </c>
      <c r="M272" s="273" t="str">
        <f>IFERROR(IF(B272="","",VLOOKUP(CONCATENATE(B272&amp;" "&amp;C272),Dateneingabe_Teilnehm.!$L$5:$R$254,7,FALSE)),"")</f>
        <v/>
      </c>
    </row>
    <row r="273" spans="1:13" ht="14.1" hidden="1" customHeight="1" x14ac:dyDescent="0.2">
      <c r="A273" s="256">
        <v>226</v>
      </c>
      <c r="B273" s="250" t="str">
        <f>IF(Unterschriftenliste!E271="","",Unterschriftenliste!E271)</f>
        <v/>
      </c>
      <c r="C273" s="250" t="str">
        <f>IF(Unterschriftenliste!F271="","",Unterschriftenliste!F271)</f>
        <v/>
      </c>
      <c r="D273" s="260" t="str">
        <f>IFERROR(IF(B273="","",VLOOKUP(CONCATENATE(B273&amp;" "&amp;C273),Dateneingabe_Teilnehm.!$L$5:$M$254,2,FALSE)),"")</f>
        <v/>
      </c>
      <c r="E273" s="272" t="str">
        <f t="shared" si="12"/>
        <v/>
      </c>
      <c r="F273" s="272" t="str">
        <f t="shared" si="13"/>
        <v/>
      </c>
      <c r="G273" s="272" t="str">
        <f t="shared" si="14"/>
        <v/>
      </c>
      <c r="H273" s="250"/>
      <c r="I273" s="272" t="str">
        <f>IFERROR(IF(B273="","",VLOOKUP(CONCATENATE(B273&amp;" "&amp;C273),Dateneingabe_Teilnehm.!$L$5:$R$254,3,FALSE)),"")</f>
        <v/>
      </c>
      <c r="J273" s="272" t="str">
        <f>IFERROR(IF(B273="","",VLOOKUP(CONCATENATE(B273&amp;" "&amp;C273),Dateneingabe_Teilnehm.!$L$5:$R$254,4,FALSE)),"")</f>
        <v/>
      </c>
      <c r="K273" s="272" t="str">
        <f>IFERROR(IF(B273="","",VLOOKUP(CONCATENATE(B273&amp;" "&amp;C273),Dateneingabe_Teilnehm.!$L$5:$R$254,5,FALSE)),"")</f>
        <v/>
      </c>
      <c r="L273" s="272" t="str">
        <f>IFERROR(IF(B273="","",VLOOKUP(CONCATENATE(B273&amp;" "&amp;C273),Dateneingabe_Teilnehm.!$L$5:$R$254,6,FALSE)),"")</f>
        <v/>
      </c>
      <c r="M273" s="273" t="str">
        <f>IFERROR(IF(B273="","",VLOOKUP(CONCATENATE(B273&amp;" "&amp;C273),Dateneingabe_Teilnehm.!$L$5:$R$254,7,FALSE)),"")</f>
        <v/>
      </c>
    </row>
    <row r="274" spans="1:13" ht="14.1" hidden="1" customHeight="1" x14ac:dyDescent="0.2">
      <c r="A274" s="256">
        <v>227</v>
      </c>
      <c r="B274" s="250" t="str">
        <f>IF(Unterschriftenliste!E272="","",Unterschriftenliste!E272)</f>
        <v/>
      </c>
      <c r="C274" s="250" t="str">
        <f>IF(Unterschriftenliste!F272="","",Unterschriftenliste!F272)</f>
        <v/>
      </c>
      <c r="D274" s="260" t="str">
        <f>IFERROR(IF(B274="","",VLOOKUP(CONCATENATE(B274&amp;" "&amp;C274),Dateneingabe_Teilnehm.!$L$5:$M$254,2,FALSE)),"")</f>
        <v/>
      </c>
      <c r="E274" s="272" t="str">
        <f t="shared" si="12"/>
        <v/>
      </c>
      <c r="F274" s="272" t="str">
        <f t="shared" si="13"/>
        <v/>
      </c>
      <c r="G274" s="272" t="str">
        <f t="shared" si="14"/>
        <v/>
      </c>
      <c r="H274" s="250"/>
      <c r="I274" s="272" t="str">
        <f>IFERROR(IF(B274="","",VLOOKUP(CONCATENATE(B274&amp;" "&amp;C274),Dateneingabe_Teilnehm.!$L$5:$R$254,3,FALSE)),"")</f>
        <v/>
      </c>
      <c r="J274" s="272" t="str">
        <f>IFERROR(IF(B274="","",VLOOKUP(CONCATENATE(B274&amp;" "&amp;C274),Dateneingabe_Teilnehm.!$L$5:$R$254,4,FALSE)),"")</f>
        <v/>
      </c>
      <c r="K274" s="272" t="str">
        <f>IFERROR(IF(B274="","",VLOOKUP(CONCATENATE(B274&amp;" "&amp;C274),Dateneingabe_Teilnehm.!$L$5:$R$254,5,FALSE)),"")</f>
        <v/>
      </c>
      <c r="L274" s="272" t="str">
        <f>IFERROR(IF(B274="","",VLOOKUP(CONCATENATE(B274&amp;" "&amp;C274),Dateneingabe_Teilnehm.!$L$5:$R$254,6,FALSE)),"")</f>
        <v/>
      </c>
      <c r="M274" s="273" t="str">
        <f>IFERROR(IF(B274="","",VLOOKUP(CONCATENATE(B274&amp;" "&amp;C274),Dateneingabe_Teilnehm.!$L$5:$R$254,7,FALSE)),"")</f>
        <v/>
      </c>
    </row>
    <row r="275" spans="1:13" ht="14.1" hidden="1" customHeight="1" x14ac:dyDescent="0.2">
      <c r="A275" s="256">
        <v>228</v>
      </c>
      <c r="B275" s="250" t="str">
        <f>IF(Unterschriftenliste!E273="","",Unterschriftenliste!E273)</f>
        <v/>
      </c>
      <c r="C275" s="250" t="str">
        <f>IF(Unterschriftenliste!F273="","",Unterschriftenliste!F273)</f>
        <v/>
      </c>
      <c r="D275" s="260" t="str">
        <f>IFERROR(IF(B275="","",VLOOKUP(CONCATENATE(B275&amp;" "&amp;C275),Dateneingabe_Teilnehm.!$L$5:$M$254,2,FALSE)),"")</f>
        <v/>
      </c>
      <c r="E275" s="272" t="str">
        <f t="shared" si="12"/>
        <v/>
      </c>
      <c r="F275" s="272" t="str">
        <f t="shared" si="13"/>
        <v/>
      </c>
      <c r="G275" s="272" t="str">
        <f t="shared" si="14"/>
        <v/>
      </c>
      <c r="H275" s="250"/>
      <c r="I275" s="272" t="str">
        <f>IFERROR(IF(B275="","",VLOOKUP(CONCATENATE(B275&amp;" "&amp;C275),Dateneingabe_Teilnehm.!$L$5:$R$254,3,FALSE)),"")</f>
        <v/>
      </c>
      <c r="J275" s="272" t="str">
        <f>IFERROR(IF(B275="","",VLOOKUP(CONCATENATE(B275&amp;" "&amp;C275),Dateneingabe_Teilnehm.!$L$5:$R$254,4,FALSE)),"")</f>
        <v/>
      </c>
      <c r="K275" s="272" t="str">
        <f>IFERROR(IF(B275="","",VLOOKUP(CONCATENATE(B275&amp;" "&amp;C275),Dateneingabe_Teilnehm.!$L$5:$R$254,5,FALSE)),"")</f>
        <v/>
      </c>
      <c r="L275" s="272" t="str">
        <f>IFERROR(IF(B275="","",VLOOKUP(CONCATENATE(B275&amp;" "&amp;C275),Dateneingabe_Teilnehm.!$L$5:$R$254,6,FALSE)),"")</f>
        <v/>
      </c>
      <c r="M275" s="273" t="str">
        <f>IFERROR(IF(B275="","",VLOOKUP(CONCATENATE(B275&amp;" "&amp;C275),Dateneingabe_Teilnehm.!$L$5:$R$254,7,FALSE)),"")</f>
        <v/>
      </c>
    </row>
    <row r="276" spans="1:13" ht="14.1" hidden="1" customHeight="1" x14ac:dyDescent="0.2">
      <c r="A276" s="256">
        <v>229</v>
      </c>
      <c r="B276" s="250" t="str">
        <f>IF(Unterschriftenliste!E274="","",Unterschriftenliste!E274)</f>
        <v/>
      </c>
      <c r="C276" s="250" t="str">
        <f>IF(Unterschriftenliste!F274="","",Unterschriftenliste!F274)</f>
        <v/>
      </c>
      <c r="D276" s="260" t="str">
        <f>IFERROR(IF(B276="","",VLOOKUP(CONCATENATE(B276&amp;" "&amp;C276),Dateneingabe_Teilnehm.!$L$5:$M$254,2,FALSE)),"")</f>
        <v/>
      </c>
      <c r="E276" s="272" t="str">
        <f t="shared" si="12"/>
        <v/>
      </c>
      <c r="F276" s="272" t="str">
        <f t="shared" si="13"/>
        <v/>
      </c>
      <c r="G276" s="272" t="str">
        <f t="shared" si="14"/>
        <v/>
      </c>
      <c r="H276" s="250"/>
      <c r="I276" s="272" t="str">
        <f>IFERROR(IF(B276="","",VLOOKUP(CONCATENATE(B276&amp;" "&amp;C276),Dateneingabe_Teilnehm.!$L$5:$R$254,3,FALSE)),"")</f>
        <v/>
      </c>
      <c r="J276" s="272" t="str">
        <f>IFERROR(IF(B276="","",VLOOKUP(CONCATENATE(B276&amp;" "&amp;C276),Dateneingabe_Teilnehm.!$L$5:$R$254,4,FALSE)),"")</f>
        <v/>
      </c>
      <c r="K276" s="272" t="str">
        <f>IFERROR(IF(B276="","",VLOOKUP(CONCATENATE(B276&amp;" "&amp;C276),Dateneingabe_Teilnehm.!$L$5:$R$254,5,FALSE)),"")</f>
        <v/>
      </c>
      <c r="L276" s="272" t="str">
        <f>IFERROR(IF(B276="","",VLOOKUP(CONCATENATE(B276&amp;" "&amp;C276),Dateneingabe_Teilnehm.!$L$5:$R$254,6,FALSE)),"")</f>
        <v/>
      </c>
      <c r="M276" s="273" t="str">
        <f>IFERROR(IF(B276="","",VLOOKUP(CONCATENATE(B276&amp;" "&amp;C276),Dateneingabe_Teilnehm.!$L$5:$R$254,7,FALSE)),"")</f>
        <v/>
      </c>
    </row>
    <row r="277" spans="1:13" ht="14.1" hidden="1" customHeight="1" x14ac:dyDescent="0.2">
      <c r="A277" s="256">
        <v>230</v>
      </c>
      <c r="B277" s="250" t="str">
        <f>IF(Unterschriftenliste!E275="","",Unterschriftenliste!E275)</f>
        <v/>
      </c>
      <c r="C277" s="250" t="str">
        <f>IF(Unterschriftenliste!F275="","",Unterschriftenliste!F275)</f>
        <v/>
      </c>
      <c r="D277" s="260" t="str">
        <f>IFERROR(IF(B277="","",VLOOKUP(CONCATENATE(B277&amp;" "&amp;C277),Dateneingabe_Teilnehm.!$L$5:$M$254,2,FALSE)),"")</f>
        <v/>
      </c>
      <c r="E277" s="272" t="str">
        <f t="shared" si="12"/>
        <v/>
      </c>
      <c r="F277" s="272" t="str">
        <f t="shared" si="13"/>
        <v/>
      </c>
      <c r="G277" s="272" t="str">
        <f t="shared" si="14"/>
        <v/>
      </c>
      <c r="H277" s="250"/>
      <c r="I277" s="272" t="str">
        <f>IFERROR(IF(B277="","",VLOOKUP(CONCATENATE(B277&amp;" "&amp;C277),Dateneingabe_Teilnehm.!$L$5:$R$254,3,FALSE)),"")</f>
        <v/>
      </c>
      <c r="J277" s="272" t="str">
        <f>IFERROR(IF(B277="","",VLOOKUP(CONCATENATE(B277&amp;" "&amp;C277),Dateneingabe_Teilnehm.!$L$5:$R$254,4,FALSE)),"")</f>
        <v/>
      </c>
      <c r="K277" s="272" t="str">
        <f>IFERROR(IF(B277="","",VLOOKUP(CONCATENATE(B277&amp;" "&amp;C277),Dateneingabe_Teilnehm.!$L$5:$R$254,5,FALSE)),"")</f>
        <v/>
      </c>
      <c r="L277" s="272" t="str">
        <f>IFERROR(IF(B277="","",VLOOKUP(CONCATENATE(B277&amp;" "&amp;C277),Dateneingabe_Teilnehm.!$L$5:$R$254,6,FALSE)),"")</f>
        <v/>
      </c>
      <c r="M277" s="273" t="str">
        <f>IFERROR(IF(B277="","",VLOOKUP(CONCATENATE(B277&amp;" "&amp;C277),Dateneingabe_Teilnehm.!$L$5:$R$254,7,FALSE)),"")</f>
        <v/>
      </c>
    </row>
    <row r="278" spans="1:13" ht="14.1" hidden="1" customHeight="1" x14ac:dyDescent="0.2">
      <c r="A278" s="256">
        <v>231</v>
      </c>
      <c r="B278" s="250" t="str">
        <f>IF(Unterschriftenliste!E276="","",Unterschriftenliste!E276)</f>
        <v/>
      </c>
      <c r="C278" s="250" t="str">
        <f>IF(Unterschriftenliste!F276="","",Unterschriftenliste!F276)</f>
        <v/>
      </c>
      <c r="D278" s="260" t="str">
        <f>IFERROR(IF(B278="","",VLOOKUP(CONCATENATE(B278&amp;" "&amp;C278),Dateneingabe_Teilnehm.!$L$5:$M$254,2,FALSE)),"")</f>
        <v/>
      </c>
      <c r="E278" s="272" t="str">
        <f t="shared" si="12"/>
        <v/>
      </c>
      <c r="F278" s="272" t="str">
        <f t="shared" si="13"/>
        <v/>
      </c>
      <c r="G278" s="272" t="str">
        <f t="shared" si="14"/>
        <v/>
      </c>
      <c r="H278" s="250"/>
      <c r="I278" s="272" t="str">
        <f>IFERROR(IF(B278="","",VLOOKUP(CONCATENATE(B278&amp;" "&amp;C278),Dateneingabe_Teilnehm.!$L$5:$R$254,3,FALSE)),"")</f>
        <v/>
      </c>
      <c r="J278" s="272" t="str">
        <f>IFERROR(IF(B278="","",VLOOKUP(CONCATENATE(B278&amp;" "&amp;C278),Dateneingabe_Teilnehm.!$L$5:$R$254,4,FALSE)),"")</f>
        <v/>
      </c>
      <c r="K278" s="272" t="str">
        <f>IFERROR(IF(B278="","",VLOOKUP(CONCATENATE(B278&amp;" "&amp;C278),Dateneingabe_Teilnehm.!$L$5:$R$254,5,FALSE)),"")</f>
        <v/>
      </c>
      <c r="L278" s="272" t="str">
        <f>IFERROR(IF(B278="","",VLOOKUP(CONCATENATE(B278&amp;" "&amp;C278),Dateneingabe_Teilnehm.!$L$5:$R$254,6,FALSE)),"")</f>
        <v/>
      </c>
      <c r="M278" s="273" t="str">
        <f>IFERROR(IF(B278="","",VLOOKUP(CONCATENATE(B278&amp;" "&amp;C278),Dateneingabe_Teilnehm.!$L$5:$R$254,7,FALSE)),"")</f>
        <v/>
      </c>
    </row>
    <row r="279" spans="1:13" ht="14.1" hidden="1" customHeight="1" x14ac:dyDescent="0.2">
      <c r="A279" s="256">
        <v>232</v>
      </c>
      <c r="B279" s="250" t="str">
        <f>IF(Unterschriftenliste!E277="","",Unterschriftenliste!E277)</f>
        <v/>
      </c>
      <c r="C279" s="250" t="str">
        <f>IF(Unterschriftenliste!F277="","",Unterschriftenliste!F277)</f>
        <v/>
      </c>
      <c r="D279" s="260" t="str">
        <f>IFERROR(IF(B279="","",VLOOKUP(CONCATENATE(B279&amp;" "&amp;C279),Dateneingabe_Teilnehm.!$L$5:$M$254,2,FALSE)),"")</f>
        <v/>
      </c>
      <c r="E279" s="272" t="str">
        <f t="shared" si="12"/>
        <v/>
      </c>
      <c r="F279" s="272" t="str">
        <f t="shared" si="13"/>
        <v/>
      </c>
      <c r="G279" s="272" t="str">
        <f t="shared" si="14"/>
        <v/>
      </c>
      <c r="H279" s="250"/>
      <c r="I279" s="272" t="str">
        <f>IFERROR(IF(B279="","",VLOOKUP(CONCATENATE(B279&amp;" "&amp;C279),Dateneingabe_Teilnehm.!$L$5:$R$254,3,FALSE)),"")</f>
        <v/>
      </c>
      <c r="J279" s="272" t="str">
        <f>IFERROR(IF(B279="","",VLOOKUP(CONCATENATE(B279&amp;" "&amp;C279),Dateneingabe_Teilnehm.!$L$5:$R$254,4,FALSE)),"")</f>
        <v/>
      </c>
      <c r="K279" s="272" t="str">
        <f>IFERROR(IF(B279="","",VLOOKUP(CONCATENATE(B279&amp;" "&amp;C279),Dateneingabe_Teilnehm.!$L$5:$R$254,5,FALSE)),"")</f>
        <v/>
      </c>
      <c r="L279" s="272" t="str">
        <f>IFERROR(IF(B279="","",VLOOKUP(CONCATENATE(B279&amp;" "&amp;C279),Dateneingabe_Teilnehm.!$L$5:$R$254,6,FALSE)),"")</f>
        <v/>
      </c>
      <c r="M279" s="273" t="str">
        <f>IFERROR(IF(B279="","",VLOOKUP(CONCATENATE(B279&amp;" "&amp;C279),Dateneingabe_Teilnehm.!$L$5:$R$254,7,FALSE)),"")</f>
        <v/>
      </c>
    </row>
    <row r="280" spans="1:13" ht="14.1" hidden="1" customHeight="1" x14ac:dyDescent="0.2">
      <c r="A280" s="256">
        <v>233</v>
      </c>
      <c r="B280" s="250" t="str">
        <f>IF(Unterschriftenliste!E278="","",Unterschriftenliste!E278)</f>
        <v/>
      </c>
      <c r="C280" s="250" t="str">
        <f>IF(Unterschriftenliste!F278="","",Unterschriftenliste!F278)</f>
        <v/>
      </c>
      <c r="D280" s="260" t="str">
        <f>IFERROR(IF(B280="","",VLOOKUP(CONCATENATE(B280&amp;" "&amp;C280),Dateneingabe_Teilnehm.!$L$5:$M$254,2,FALSE)),"")</f>
        <v/>
      </c>
      <c r="E280" s="272" t="str">
        <f t="shared" si="12"/>
        <v/>
      </c>
      <c r="F280" s="272" t="str">
        <f t="shared" si="13"/>
        <v/>
      </c>
      <c r="G280" s="272" t="str">
        <f t="shared" si="14"/>
        <v/>
      </c>
      <c r="H280" s="250"/>
      <c r="I280" s="272" t="str">
        <f>IFERROR(IF(B280="","",VLOOKUP(CONCATENATE(B280&amp;" "&amp;C280),Dateneingabe_Teilnehm.!$L$5:$R$254,3,FALSE)),"")</f>
        <v/>
      </c>
      <c r="J280" s="272" t="str">
        <f>IFERROR(IF(B280="","",VLOOKUP(CONCATENATE(B280&amp;" "&amp;C280),Dateneingabe_Teilnehm.!$L$5:$R$254,4,FALSE)),"")</f>
        <v/>
      </c>
      <c r="K280" s="272" t="str">
        <f>IFERROR(IF(B280="","",VLOOKUP(CONCATENATE(B280&amp;" "&amp;C280),Dateneingabe_Teilnehm.!$L$5:$R$254,5,FALSE)),"")</f>
        <v/>
      </c>
      <c r="L280" s="272" t="str">
        <f>IFERROR(IF(B280="","",VLOOKUP(CONCATENATE(B280&amp;" "&amp;C280),Dateneingabe_Teilnehm.!$L$5:$R$254,6,FALSE)),"")</f>
        <v/>
      </c>
      <c r="M280" s="273" t="str">
        <f>IFERROR(IF(B280="","",VLOOKUP(CONCATENATE(B280&amp;" "&amp;C280),Dateneingabe_Teilnehm.!$L$5:$R$254,7,FALSE)),"")</f>
        <v/>
      </c>
    </row>
    <row r="281" spans="1:13" ht="14.1" hidden="1" customHeight="1" x14ac:dyDescent="0.2">
      <c r="A281" s="256">
        <v>234</v>
      </c>
      <c r="B281" s="250" t="str">
        <f>IF(Unterschriftenliste!E279="","",Unterschriftenliste!E279)</f>
        <v/>
      </c>
      <c r="C281" s="250" t="str">
        <f>IF(Unterschriftenliste!F279="","",Unterschriftenliste!F279)</f>
        <v/>
      </c>
      <c r="D281" s="260" t="str">
        <f>IFERROR(IF(B281="","",VLOOKUP(CONCATENATE(B281&amp;" "&amp;C281),Dateneingabe_Teilnehm.!$L$5:$M$254,2,FALSE)),"")</f>
        <v/>
      </c>
      <c r="E281" s="272" t="str">
        <f t="shared" si="12"/>
        <v/>
      </c>
      <c r="F281" s="272" t="str">
        <f t="shared" si="13"/>
        <v/>
      </c>
      <c r="G281" s="272" t="str">
        <f t="shared" si="14"/>
        <v/>
      </c>
      <c r="H281" s="250"/>
      <c r="I281" s="272" t="str">
        <f>IFERROR(IF(B281="","",VLOOKUP(CONCATENATE(B281&amp;" "&amp;C281),Dateneingabe_Teilnehm.!$L$5:$R$254,3,FALSE)),"")</f>
        <v/>
      </c>
      <c r="J281" s="272" t="str">
        <f>IFERROR(IF(B281="","",VLOOKUP(CONCATENATE(B281&amp;" "&amp;C281),Dateneingabe_Teilnehm.!$L$5:$R$254,4,FALSE)),"")</f>
        <v/>
      </c>
      <c r="K281" s="272" t="str">
        <f>IFERROR(IF(B281="","",VLOOKUP(CONCATENATE(B281&amp;" "&amp;C281),Dateneingabe_Teilnehm.!$L$5:$R$254,5,FALSE)),"")</f>
        <v/>
      </c>
      <c r="L281" s="272" t="str">
        <f>IFERROR(IF(B281="","",VLOOKUP(CONCATENATE(B281&amp;" "&amp;C281),Dateneingabe_Teilnehm.!$L$5:$R$254,6,FALSE)),"")</f>
        <v/>
      </c>
      <c r="M281" s="273" t="str">
        <f>IFERROR(IF(B281="","",VLOOKUP(CONCATENATE(B281&amp;" "&amp;C281),Dateneingabe_Teilnehm.!$L$5:$R$254,7,FALSE)),"")</f>
        <v/>
      </c>
    </row>
    <row r="282" spans="1:13" ht="14.1" hidden="1" customHeight="1" x14ac:dyDescent="0.2">
      <c r="A282" s="256">
        <v>235</v>
      </c>
      <c r="B282" s="250" t="str">
        <f>IF(Unterschriftenliste!E280="","",Unterschriftenliste!E280)</f>
        <v/>
      </c>
      <c r="C282" s="250" t="str">
        <f>IF(Unterschriftenliste!F280="","",Unterschriftenliste!F280)</f>
        <v/>
      </c>
      <c r="D282" s="260" t="str">
        <f>IFERROR(IF(B282="","",VLOOKUP(CONCATENATE(B282&amp;" "&amp;C282),Dateneingabe_Teilnehm.!$L$5:$M$254,2,FALSE)),"")</f>
        <v/>
      </c>
      <c r="E282" s="272" t="str">
        <f t="shared" si="12"/>
        <v/>
      </c>
      <c r="F282" s="272" t="str">
        <f t="shared" si="13"/>
        <v/>
      </c>
      <c r="G282" s="272" t="str">
        <f t="shared" si="14"/>
        <v/>
      </c>
      <c r="H282" s="250"/>
      <c r="I282" s="272" t="str">
        <f>IFERROR(IF(B282="","",VLOOKUP(CONCATENATE(B282&amp;" "&amp;C282),Dateneingabe_Teilnehm.!$L$5:$R$254,3,FALSE)),"")</f>
        <v/>
      </c>
      <c r="J282" s="272" t="str">
        <f>IFERROR(IF(B282="","",VLOOKUP(CONCATENATE(B282&amp;" "&amp;C282),Dateneingabe_Teilnehm.!$L$5:$R$254,4,FALSE)),"")</f>
        <v/>
      </c>
      <c r="K282" s="272" t="str">
        <f>IFERROR(IF(B282="","",VLOOKUP(CONCATENATE(B282&amp;" "&amp;C282),Dateneingabe_Teilnehm.!$L$5:$R$254,5,FALSE)),"")</f>
        <v/>
      </c>
      <c r="L282" s="272" t="str">
        <f>IFERROR(IF(B282="","",VLOOKUP(CONCATENATE(B282&amp;" "&amp;C282),Dateneingabe_Teilnehm.!$L$5:$R$254,6,FALSE)),"")</f>
        <v/>
      </c>
      <c r="M282" s="273" t="str">
        <f>IFERROR(IF(B282="","",VLOOKUP(CONCATENATE(B282&amp;" "&amp;C282),Dateneingabe_Teilnehm.!$L$5:$R$254,7,FALSE)),"")</f>
        <v/>
      </c>
    </row>
    <row r="283" spans="1:13" ht="14.1" hidden="1" customHeight="1" x14ac:dyDescent="0.2">
      <c r="A283" s="256">
        <v>236</v>
      </c>
      <c r="B283" s="250" t="str">
        <f>IF(Unterschriftenliste!E281="","",Unterschriftenliste!E281)</f>
        <v/>
      </c>
      <c r="C283" s="250" t="str">
        <f>IF(Unterschriftenliste!F281="","",Unterschriftenliste!F281)</f>
        <v/>
      </c>
      <c r="D283" s="260" t="str">
        <f>IFERROR(IF(B283="","",VLOOKUP(CONCATENATE(B283&amp;" "&amp;C283),Dateneingabe_Teilnehm.!$L$5:$M$254,2,FALSE)),"")</f>
        <v/>
      </c>
      <c r="E283" s="272" t="str">
        <f t="shared" si="12"/>
        <v/>
      </c>
      <c r="F283" s="272" t="str">
        <f t="shared" si="13"/>
        <v/>
      </c>
      <c r="G283" s="272" t="str">
        <f t="shared" si="14"/>
        <v/>
      </c>
      <c r="H283" s="250"/>
      <c r="I283" s="272" t="str">
        <f>IFERROR(IF(B283="","",VLOOKUP(CONCATENATE(B283&amp;" "&amp;C283),Dateneingabe_Teilnehm.!$L$5:$R$254,3,FALSE)),"")</f>
        <v/>
      </c>
      <c r="J283" s="272" t="str">
        <f>IFERROR(IF(B283="","",VLOOKUP(CONCATENATE(B283&amp;" "&amp;C283),Dateneingabe_Teilnehm.!$L$5:$R$254,4,FALSE)),"")</f>
        <v/>
      </c>
      <c r="K283" s="272" t="str">
        <f>IFERROR(IF(B283="","",VLOOKUP(CONCATENATE(B283&amp;" "&amp;C283),Dateneingabe_Teilnehm.!$L$5:$R$254,5,FALSE)),"")</f>
        <v/>
      </c>
      <c r="L283" s="272" t="str">
        <f>IFERROR(IF(B283="","",VLOOKUP(CONCATENATE(B283&amp;" "&amp;C283),Dateneingabe_Teilnehm.!$L$5:$R$254,6,FALSE)),"")</f>
        <v/>
      </c>
      <c r="M283" s="273" t="str">
        <f>IFERROR(IF(B283="","",VLOOKUP(CONCATENATE(B283&amp;" "&amp;C283),Dateneingabe_Teilnehm.!$L$5:$R$254,7,FALSE)),"")</f>
        <v/>
      </c>
    </row>
    <row r="284" spans="1:13" ht="14.1" hidden="1" customHeight="1" x14ac:dyDescent="0.2">
      <c r="A284" s="256">
        <v>237</v>
      </c>
      <c r="B284" s="250" t="str">
        <f>IF(Unterschriftenliste!E282="","",Unterschriftenliste!E282)</f>
        <v/>
      </c>
      <c r="C284" s="250" t="str">
        <f>IF(Unterschriftenliste!F282="","",Unterschriftenliste!F282)</f>
        <v/>
      </c>
      <c r="D284" s="260" t="str">
        <f>IFERROR(IF(B284="","",VLOOKUP(CONCATENATE(B284&amp;" "&amp;C284),Dateneingabe_Teilnehm.!$L$5:$M$254,2,FALSE)),"")</f>
        <v/>
      </c>
      <c r="E284" s="272" t="str">
        <f t="shared" si="12"/>
        <v/>
      </c>
      <c r="F284" s="272" t="str">
        <f t="shared" si="13"/>
        <v/>
      </c>
      <c r="G284" s="272" t="str">
        <f t="shared" si="14"/>
        <v/>
      </c>
      <c r="H284" s="250"/>
      <c r="I284" s="272" t="str">
        <f>IFERROR(IF(B284="","",VLOOKUP(CONCATENATE(B284&amp;" "&amp;C284),Dateneingabe_Teilnehm.!$L$5:$R$254,3,FALSE)),"")</f>
        <v/>
      </c>
      <c r="J284" s="272" t="str">
        <f>IFERROR(IF(B284="","",VLOOKUP(CONCATENATE(B284&amp;" "&amp;C284),Dateneingabe_Teilnehm.!$L$5:$R$254,4,FALSE)),"")</f>
        <v/>
      </c>
      <c r="K284" s="272" t="str">
        <f>IFERROR(IF(B284="","",VLOOKUP(CONCATENATE(B284&amp;" "&amp;C284),Dateneingabe_Teilnehm.!$L$5:$R$254,5,FALSE)),"")</f>
        <v/>
      </c>
      <c r="L284" s="272" t="str">
        <f>IFERROR(IF(B284="","",VLOOKUP(CONCATENATE(B284&amp;" "&amp;C284),Dateneingabe_Teilnehm.!$L$5:$R$254,6,FALSE)),"")</f>
        <v/>
      </c>
      <c r="M284" s="273" t="str">
        <f>IFERROR(IF(B284="","",VLOOKUP(CONCATENATE(B284&amp;" "&amp;C284),Dateneingabe_Teilnehm.!$L$5:$R$254,7,FALSE)),"")</f>
        <v/>
      </c>
    </row>
    <row r="285" spans="1:13" ht="14.1" hidden="1" customHeight="1" x14ac:dyDescent="0.2">
      <c r="A285" s="256">
        <v>238</v>
      </c>
      <c r="B285" s="250" t="str">
        <f>IF(Unterschriftenliste!E283="","",Unterschriftenliste!E283)</f>
        <v/>
      </c>
      <c r="C285" s="250" t="str">
        <f>IF(Unterschriftenliste!F283="","",Unterschriftenliste!F283)</f>
        <v/>
      </c>
      <c r="D285" s="260" t="str">
        <f>IFERROR(IF(B285="","",VLOOKUP(CONCATENATE(B285&amp;" "&amp;C285),Dateneingabe_Teilnehm.!$L$5:$M$254,2,FALSE)),"")</f>
        <v/>
      </c>
      <c r="E285" s="272" t="str">
        <f t="shared" si="12"/>
        <v/>
      </c>
      <c r="F285" s="272" t="str">
        <f t="shared" si="13"/>
        <v/>
      </c>
      <c r="G285" s="272" t="str">
        <f t="shared" si="14"/>
        <v/>
      </c>
      <c r="H285" s="250"/>
      <c r="I285" s="272" t="str">
        <f>IFERROR(IF(B285="","",VLOOKUP(CONCATENATE(B285&amp;" "&amp;C285),Dateneingabe_Teilnehm.!$L$5:$R$254,3,FALSE)),"")</f>
        <v/>
      </c>
      <c r="J285" s="272" t="str">
        <f>IFERROR(IF(B285="","",VLOOKUP(CONCATENATE(B285&amp;" "&amp;C285),Dateneingabe_Teilnehm.!$L$5:$R$254,4,FALSE)),"")</f>
        <v/>
      </c>
      <c r="K285" s="272" t="str">
        <f>IFERROR(IF(B285="","",VLOOKUP(CONCATENATE(B285&amp;" "&amp;C285),Dateneingabe_Teilnehm.!$L$5:$R$254,5,FALSE)),"")</f>
        <v/>
      </c>
      <c r="L285" s="272" t="str">
        <f>IFERROR(IF(B285="","",VLOOKUP(CONCATENATE(B285&amp;" "&amp;C285),Dateneingabe_Teilnehm.!$L$5:$R$254,6,FALSE)),"")</f>
        <v/>
      </c>
      <c r="M285" s="273" t="str">
        <f>IFERROR(IF(B285="","",VLOOKUP(CONCATENATE(B285&amp;" "&amp;C285),Dateneingabe_Teilnehm.!$L$5:$R$254,7,FALSE)),"")</f>
        <v/>
      </c>
    </row>
    <row r="286" spans="1:13" ht="14.1" hidden="1" customHeight="1" x14ac:dyDescent="0.2">
      <c r="A286" s="256">
        <v>239</v>
      </c>
      <c r="B286" s="250" t="str">
        <f>IF(Unterschriftenliste!E284="","",Unterschriftenliste!E284)</f>
        <v/>
      </c>
      <c r="C286" s="250" t="str">
        <f>IF(Unterschriftenliste!F284="","",Unterschriftenliste!F284)</f>
        <v/>
      </c>
      <c r="D286" s="260" t="str">
        <f>IFERROR(IF(B286="","",VLOOKUP(CONCATENATE(B286&amp;" "&amp;C286),Dateneingabe_Teilnehm.!$L$5:$M$254,2,FALSE)),"")</f>
        <v/>
      </c>
      <c r="E286" s="272" t="str">
        <f t="shared" si="12"/>
        <v/>
      </c>
      <c r="F286" s="272" t="str">
        <f t="shared" si="13"/>
        <v/>
      </c>
      <c r="G286" s="272" t="str">
        <f t="shared" si="14"/>
        <v/>
      </c>
      <c r="H286" s="250"/>
      <c r="I286" s="272" t="str">
        <f>IFERROR(IF(B286="","",VLOOKUP(CONCATENATE(B286&amp;" "&amp;C286),Dateneingabe_Teilnehm.!$L$5:$R$254,3,FALSE)),"")</f>
        <v/>
      </c>
      <c r="J286" s="272" t="str">
        <f>IFERROR(IF(B286="","",VLOOKUP(CONCATENATE(B286&amp;" "&amp;C286),Dateneingabe_Teilnehm.!$L$5:$R$254,4,FALSE)),"")</f>
        <v/>
      </c>
      <c r="K286" s="272" t="str">
        <f>IFERROR(IF(B286="","",VLOOKUP(CONCATENATE(B286&amp;" "&amp;C286),Dateneingabe_Teilnehm.!$L$5:$R$254,5,FALSE)),"")</f>
        <v/>
      </c>
      <c r="L286" s="272" t="str">
        <f>IFERROR(IF(B286="","",VLOOKUP(CONCATENATE(B286&amp;" "&amp;C286),Dateneingabe_Teilnehm.!$L$5:$R$254,6,FALSE)),"")</f>
        <v/>
      </c>
      <c r="M286" s="273" t="str">
        <f>IFERROR(IF(B286="","",VLOOKUP(CONCATENATE(B286&amp;" "&amp;C286),Dateneingabe_Teilnehm.!$L$5:$R$254,7,FALSE)),"")</f>
        <v/>
      </c>
    </row>
    <row r="287" spans="1:13" ht="14.1" hidden="1" customHeight="1" x14ac:dyDescent="0.2">
      <c r="A287" s="256">
        <v>240</v>
      </c>
      <c r="B287" s="250" t="str">
        <f>IF(Unterschriftenliste!E285="","",Unterschriftenliste!E285)</f>
        <v/>
      </c>
      <c r="C287" s="250" t="str">
        <f>IF(Unterschriftenliste!F285="","",Unterschriftenliste!F285)</f>
        <v/>
      </c>
      <c r="D287" s="260" t="str">
        <f>IFERROR(IF(B287="","",VLOOKUP(CONCATENATE(B287&amp;" "&amp;C287),Dateneingabe_Teilnehm.!$L$5:$M$254,2,FALSE)),"")</f>
        <v/>
      </c>
      <c r="E287" s="272" t="str">
        <f t="shared" si="12"/>
        <v/>
      </c>
      <c r="F287" s="272" t="str">
        <f t="shared" si="13"/>
        <v/>
      </c>
      <c r="G287" s="272" t="str">
        <f t="shared" si="14"/>
        <v/>
      </c>
      <c r="H287" s="250"/>
      <c r="I287" s="272" t="str">
        <f>IFERROR(IF(B287="","",VLOOKUP(CONCATENATE(B287&amp;" "&amp;C287),Dateneingabe_Teilnehm.!$L$5:$R$254,3,FALSE)),"")</f>
        <v/>
      </c>
      <c r="J287" s="272" t="str">
        <f>IFERROR(IF(B287="","",VLOOKUP(CONCATENATE(B287&amp;" "&amp;C287),Dateneingabe_Teilnehm.!$L$5:$R$254,4,FALSE)),"")</f>
        <v/>
      </c>
      <c r="K287" s="272" t="str">
        <f>IFERROR(IF(B287="","",VLOOKUP(CONCATENATE(B287&amp;" "&amp;C287),Dateneingabe_Teilnehm.!$L$5:$R$254,5,FALSE)),"")</f>
        <v/>
      </c>
      <c r="L287" s="272" t="str">
        <f>IFERROR(IF(B287="","",VLOOKUP(CONCATENATE(B287&amp;" "&amp;C287),Dateneingabe_Teilnehm.!$L$5:$R$254,6,FALSE)),"")</f>
        <v/>
      </c>
      <c r="M287" s="273" t="str">
        <f>IFERROR(IF(B287="","",VLOOKUP(CONCATENATE(B287&amp;" "&amp;C287),Dateneingabe_Teilnehm.!$L$5:$R$254,7,FALSE)),"")</f>
        <v/>
      </c>
    </row>
    <row r="288" spans="1:13" ht="14.1" hidden="1" customHeight="1" x14ac:dyDescent="0.2">
      <c r="A288" s="256">
        <v>241</v>
      </c>
      <c r="B288" s="250" t="str">
        <f>IF(Unterschriftenliste!E286="","",Unterschriftenliste!E286)</f>
        <v/>
      </c>
      <c r="C288" s="250" t="str">
        <f>IF(Unterschriftenliste!F286="","",Unterschriftenliste!F286)</f>
        <v/>
      </c>
      <c r="D288" s="260" t="str">
        <f>IFERROR(IF(B288="","",VLOOKUP(CONCATENATE(B288&amp;" "&amp;C288),Dateneingabe_Teilnehm.!$L$5:$M$254,2,FALSE)),"")</f>
        <v/>
      </c>
      <c r="E288" s="272" t="str">
        <f t="shared" si="12"/>
        <v/>
      </c>
      <c r="F288" s="272" t="str">
        <f t="shared" si="13"/>
        <v/>
      </c>
      <c r="G288" s="272" t="str">
        <f t="shared" si="14"/>
        <v/>
      </c>
      <c r="H288" s="250"/>
      <c r="I288" s="272" t="str">
        <f>IFERROR(IF(B288="","",VLOOKUP(CONCATENATE(B288&amp;" "&amp;C288),Dateneingabe_Teilnehm.!$L$5:$R$254,3,FALSE)),"")</f>
        <v/>
      </c>
      <c r="J288" s="272" t="str">
        <f>IFERROR(IF(B288="","",VLOOKUP(CONCATENATE(B288&amp;" "&amp;C288),Dateneingabe_Teilnehm.!$L$5:$R$254,4,FALSE)),"")</f>
        <v/>
      </c>
      <c r="K288" s="272" t="str">
        <f>IFERROR(IF(B288="","",VLOOKUP(CONCATENATE(B288&amp;" "&amp;C288),Dateneingabe_Teilnehm.!$L$5:$R$254,5,FALSE)),"")</f>
        <v/>
      </c>
      <c r="L288" s="272" t="str">
        <f>IFERROR(IF(B288="","",VLOOKUP(CONCATENATE(B288&amp;" "&amp;C288),Dateneingabe_Teilnehm.!$L$5:$R$254,6,FALSE)),"")</f>
        <v/>
      </c>
      <c r="M288" s="273" t="str">
        <f>IFERROR(IF(B288="","",VLOOKUP(CONCATENATE(B288&amp;" "&amp;C288),Dateneingabe_Teilnehm.!$L$5:$R$254,7,FALSE)),"")</f>
        <v/>
      </c>
    </row>
    <row r="289" spans="1:13" ht="14.1" hidden="1" customHeight="1" x14ac:dyDescent="0.2">
      <c r="A289" s="256">
        <v>242</v>
      </c>
      <c r="B289" s="250" t="str">
        <f>IF(Unterschriftenliste!E287="","",Unterschriftenliste!E287)</f>
        <v/>
      </c>
      <c r="C289" s="250" t="str">
        <f>IF(Unterschriftenliste!F287="","",Unterschriftenliste!F287)</f>
        <v/>
      </c>
      <c r="D289" s="260" t="str">
        <f>IFERROR(IF(B289="","",VLOOKUP(CONCATENATE(B289&amp;" "&amp;C289),Dateneingabe_Teilnehm.!$L$5:$M$254,2,FALSE)),"")</f>
        <v/>
      </c>
      <c r="E289" s="272" t="str">
        <f t="shared" si="12"/>
        <v/>
      </c>
      <c r="F289" s="272" t="str">
        <f t="shared" si="13"/>
        <v/>
      </c>
      <c r="G289" s="272" t="str">
        <f t="shared" si="14"/>
        <v/>
      </c>
      <c r="H289" s="250"/>
      <c r="I289" s="272" t="str">
        <f>IFERROR(IF(B289="","",VLOOKUP(CONCATENATE(B289&amp;" "&amp;C289),Dateneingabe_Teilnehm.!$L$5:$R$254,3,FALSE)),"")</f>
        <v/>
      </c>
      <c r="J289" s="272" t="str">
        <f>IFERROR(IF(B289="","",VLOOKUP(CONCATENATE(B289&amp;" "&amp;C289),Dateneingabe_Teilnehm.!$L$5:$R$254,4,FALSE)),"")</f>
        <v/>
      </c>
      <c r="K289" s="272" t="str">
        <f>IFERROR(IF(B289="","",VLOOKUP(CONCATENATE(B289&amp;" "&amp;C289),Dateneingabe_Teilnehm.!$L$5:$R$254,5,FALSE)),"")</f>
        <v/>
      </c>
      <c r="L289" s="272" t="str">
        <f>IFERROR(IF(B289="","",VLOOKUP(CONCATENATE(B289&amp;" "&amp;C289),Dateneingabe_Teilnehm.!$L$5:$R$254,6,FALSE)),"")</f>
        <v/>
      </c>
      <c r="M289" s="273" t="str">
        <f>IFERROR(IF(B289="","",VLOOKUP(CONCATENATE(B289&amp;" "&amp;C289),Dateneingabe_Teilnehm.!$L$5:$R$254,7,FALSE)),"")</f>
        <v/>
      </c>
    </row>
    <row r="290" spans="1:13" ht="14.1" hidden="1" customHeight="1" x14ac:dyDescent="0.2">
      <c r="A290" s="256">
        <v>243</v>
      </c>
      <c r="B290" s="250" t="str">
        <f>IF(Unterschriftenliste!E288="","",Unterschriftenliste!E288)</f>
        <v/>
      </c>
      <c r="C290" s="250" t="str">
        <f>IF(Unterschriftenliste!F288="","",Unterschriftenliste!F288)</f>
        <v/>
      </c>
      <c r="D290" s="260" t="str">
        <f>IFERROR(IF(B290="","",VLOOKUP(CONCATENATE(B290&amp;" "&amp;C290),Dateneingabe_Teilnehm.!$L$5:$M$254,2,FALSE)),"")</f>
        <v/>
      </c>
      <c r="E290" s="272" t="str">
        <f t="shared" si="12"/>
        <v/>
      </c>
      <c r="F290" s="272" t="str">
        <f t="shared" si="13"/>
        <v/>
      </c>
      <c r="G290" s="272" t="str">
        <f t="shared" si="14"/>
        <v/>
      </c>
      <c r="H290" s="250"/>
      <c r="I290" s="272" t="str">
        <f>IFERROR(IF(B290="","",VLOOKUP(CONCATENATE(B290&amp;" "&amp;C290),Dateneingabe_Teilnehm.!$L$5:$R$254,3,FALSE)),"")</f>
        <v/>
      </c>
      <c r="J290" s="272" t="str">
        <f>IFERROR(IF(B290="","",VLOOKUP(CONCATENATE(B290&amp;" "&amp;C290),Dateneingabe_Teilnehm.!$L$5:$R$254,4,FALSE)),"")</f>
        <v/>
      </c>
      <c r="K290" s="272" t="str">
        <f>IFERROR(IF(B290="","",VLOOKUP(CONCATENATE(B290&amp;" "&amp;C290),Dateneingabe_Teilnehm.!$L$5:$R$254,5,FALSE)),"")</f>
        <v/>
      </c>
      <c r="L290" s="272" t="str">
        <f>IFERROR(IF(B290="","",VLOOKUP(CONCATENATE(B290&amp;" "&amp;C290),Dateneingabe_Teilnehm.!$L$5:$R$254,6,FALSE)),"")</f>
        <v/>
      </c>
      <c r="M290" s="273" t="str">
        <f>IFERROR(IF(B290="","",VLOOKUP(CONCATENATE(B290&amp;" "&amp;C290),Dateneingabe_Teilnehm.!$L$5:$R$254,7,FALSE)),"")</f>
        <v/>
      </c>
    </row>
    <row r="291" spans="1:13" ht="14.1" hidden="1" customHeight="1" x14ac:dyDescent="0.2">
      <c r="A291" s="256">
        <v>244</v>
      </c>
      <c r="B291" s="250" t="str">
        <f>IF(Unterschriftenliste!E289="","",Unterschriftenliste!E289)</f>
        <v/>
      </c>
      <c r="C291" s="250" t="str">
        <f>IF(Unterschriftenliste!F289="","",Unterschriftenliste!F289)</f>
        <v/>
      </c>
      <c r="D291" s="260" t="str">
        <f>IFERROR(IF(B291="","",VLOOKUP(CONCATENATE(B291&amp;" "&amp;C291),Dateneingabe_Teilnehm.!$L$5:$M$254,2,FALSE)),"")</f>
        <v/>
      </c>
      <c r="E291" s="272" t="str">
        <f t="shared" si="12"/>
        <v/>
      </c>
      <c r="F291" s="272" t="str">
        <f t="shared" si="13"/>
        <v/>
      </c>
      <c r="G291" s="272" t="str">
        <f t="shared" si="14"/>
        <v/>
      </c>
      <c r="H291" s="250"/>
      <c r="I291" s="272" t="str">
        <f>IFERROR(IF(B291="","",VLOOKUP(CONCATENATE(B291&amp;" "&amp;C291),Dateneingabe_Teilnehm.!$L$5:$R$254,3,FALSE)),"")</f>
        <v/>
      </c>
      <c r="J291" s="272" t="str">
        <f>IFERROR(IF(B291="","",VLOOKUP(CONCATENATE(B291&amp;" "&amp;C291),Dateneingabe_Teilnehm.!$L$5:$R$254,4,FALSE)),"")</f>
        <v/>
      </c>
      <c r="K291" s="272" t="str">
        <f>IFERROR(IF(B291="","",VLOOKUP(CONCATENATE(B291&amp;" "&amp;C291),Dateneingabe_Teilnehm.!$L$5:$R$254,5,FALSE)),"")</f>
        <v/>
      </c>
      <c r="L291" s="272" t="str">
        <f>IFERROR(IF(B291="","",VLOOKUP(CONCATENATE(B291&amp;" "&amp;C291),Dateneingabe_Teilnehm.!$L$5:$R$254,6,FALSE)),"")</f>
        <v/>
      </c>
      <c r="M291" s="273" t="str">
        <f>IFERROR(IF(B291="","",VLOOKUP(CONCATENATE(B291&amp;" "&amp;C291),Dateneingabe_Teilnehm.!$L$5:$R$254,7,FALSE)),"")</f>
        <v/>
      </c>
    </row>
    <row r="292" spans="1:13" ht="14.1" hidden="1" customHeight="1" x14ac:dyDescent="0.2">
      <c r="A292" s="256">
        <v>245</v>
      </c>
      <c r="B292" s="250" t="str">
        <f>IF(Unterschriftenliste!E290="","",Unterschriftenliste!E290)</f>
        <v/>
      </c>
      <c r="C292" s="250" t="str">
        <f>IF(Unterschriftenliste!F290="","",Unterschriftenliste!F290)</f>
        <v/>
      </c>
      <c r="D292" s="260" t="str">
        <f>IFERROR(IF(B292="","",VLOOKUP(CONCATENATE(B292&amp;" "&amp;C292),Dateneingabe_Teilnehm.!$L$5:$M$254,2,FALSE)),"")</f>
        <v/>
      </c>
      <c r="E292" s="272" t="str">
        <f t="shared" si="12"/>
        <v/>
      </c>
      <c r="F292" s="272" t="str">
        <f t="shared" si="13"/>
        <v/>
      </c>
      <c r="G292" s="272" t="str">
        <f t="shared" si="14"/>
        <v/>
      </c>
      <c r="H292" s="250"/>
      <c r="I292" s="272" t="str">
        <f>IFERROR(IF(B292="","",VLOOKUP(CONCATENATE(B292&amp;" "&amp;C292),Dateneingabe_Teilnehm.!$L$5:$R$254,3,FALSE)),"")</f>
        <v/>
      </c>
      <c r="J292" s="272" t="str">
        <f>IFERROR(IF(B292="","",VLOOKUP(CONCATENATE(B292&amp;" "&amp;C292),Dateneingabe_Teilnehm.!$L$5:$R$254,4,FALSE)),"")</f>
        <v/>
      </c>
      <c r="K292" s="272" t="str">
        <f>IFERROR(IF(B292="","",VLOOKUP(CONCATENATE(B292&amp;" "&amp;C292),Dateneingabe_Teilnehm.!$L$5:$R$254,5,FALSE)),"")</f>
        <v/>
      </c>
      <c r="L292" s="272" t="str">
        <f>IFERROR(IF(B292="","",VLOOKUP(CONCATENATE(B292&amp;" "&amp;C292),Dateneingabe_Teilnehm.!$L$5:$R$254,6,FALSE)),"")</f>
        <v/>
      </c>
      <c r="M292" s="273" t="str">
        <f>IFERROR(IF(B292="","",VLOOKUP(CONCATENATE(B292&amp;" "&amp;C292),Dateneingabe_Teilnehm.!$L$5:$R$254,7,FALSE)),"")</f>
        <v/>
      </c>
    </row>
    <row r="293" spans="1:13" ht="14.1" hidden="1" customHeight="1" x14ac:dyDescent="0.2">
      <c r="A293" s="256">
        <v>246</v>
      </c>
      <c r="B293" s="250" t="str">
        <f>IF(Unterschriftenliste!E291="","",Unterschriftenliste!E291)</f>
        <v/>
      </c>
      <c r="C293" s="250" t="str">
        <f>IF(Unterschriftenliste!F291="","",Unterschriftenliste!F291)</f>
        <v/>
      </c>
      <c r="D293" s="260" t="str">
        <f>IFERROR(IF(B293="","",VLOOKUP(CONCATENATE(B293&amp;" "&amp;C293),Dateneingabe_Teilnehm.!$L$5:$M$254,2,FALSE)),"")</f>
        <v/>
      </c>
      <c r="E293" s="272" t="str">
        <f t="shared" si="12"/>
        <v/>
      </c>
      <c r="F293" s="272" t="str">
        <f t="shared" si="13"/>
        <v/>
      </c>
      <c r="G293" s="272" t="str">
        <f t="shared" si="14"/>
        <v/>
      </c>
      <c r="H293" s="250"/>
      <c r="I293" s="272" t="str">
        <f>IFERROR(IF(B293="","",VLOOKUP(CONCATENATE(B293&amp;" "&amp;C293),Dateneingabe_Teilnehm.!$L$5:$R$254,3,FALSE)),"")</f>
        <v/>
      </c>
      <c r="J293" s="272" t="str">
        <f>IFERROR(IF(B293="","",VLOOKUP(CONCATENATE(B293&amp;" "&amp;C293),Dateneingabe_Teilnehm.!$L$5:$R$254,4,FALSE)),"")</f>
        <v/>
      </c>
      <c r="K293" s="272" t="str">
        <f>IFERROR(IF(B293="","",VLOOKUP(CONCATENATE(B293&amp;" "&amp;C293),Dateneingabe_Teilnehm.!$L$5:$R$254,5,FALSE)),"")</f>
        <v/>
      </c>
      <c r="L293" s="272" t="str">
        <f>IFERROR(IF(B293="","",VLOOKUP(CONCATENATE(B293&amp;" "&amp;C293),Dateneingabe_Teilnehm.!$L$5:$R$254,6,FALSE)),"")</f>
        <v/>
      </c>
      <c r="M293" s="273" t="str">
        <f>IFERROR(IF(B293="","",VLOOKUP(CONCATENATE(B293&amp;" "&amp;C293),Dateneingabe_Teilnehm.!$L$5:$R$254,7,FALSE)),"")</f>
        <v/>
      </c>
    </row>
    <row r="294" spans="1:13" ht="14.1" hidden="1" customHeight="1" x14ac:dyDescent="0.2">
      <c r="A294" s="256">
        <v>247</v>
      </c>
      <c r="B294" s="250" t="str">
        <f>IF(Unterschriftenliste!E292="","",Unterschriftenliste!E292)</f>
        <v/>
      </c>
      <c r="C294" s="250" t="str">
        <f>IF(Unterschriftenliste!F292="","",Unterschriftenliste!F292)</f>
        <v/>
      </c>
      <c r="D294" s="260" t="str">
        <f>IFERROR(IF(B294="","",VLOOKUP(CONCATENATE(B294&amp;" "&amp;C294),Dateneingabe_Teilnehm.!$L$5:$M$254,2,FALSE)),"")</f>
        <v/>
      </c>
      <c r="E294" s="272" t="str">
        <f t="shared" si="12"/>
        <v/>
      </c>
      <c r="F294" s="272" t="str">
        <f t="shared" si="13"/>
        <v/>
      </c>
      <c r="G294" s="272" t="str">
        <f t="shared" si="14"/>
        <v/>
      </c>
      <c r="H294" s="250"/>
      <c r="I294" s="272" t="str">
        <f>IFERROR(IF(B294="","",VLOOKUP(CONCATENATE(B294&amp;" "&amp;C294),Dateneingabe_Teilnehm.!$L$5:$R$254,3,FALSE)),"")</f>
        <v/>
      </c>
      <c r="J294" s="272" t="str">
        <f>IFERROR(IF(B294="","",VLOOKUP(CONCATENATE(B294&amp;" "&amp;C294),Dateneingabe_Teilnehm.!$L$5:$R$254,4,FALSE)),"")</f>
        <v/>
      </c>
      <c r="K294" s="272" t="str">
        <f>IFERROR(IF(B294="","",VLOOKUP(CONCATENATE(B294&amp;" "&amp;C294),Dateneingabe_Teilnehm.!$L$5:$R$254,5,FALSE)),"")</f>
        <v/>
      </c>
      <c r="L294" s="272" t="str">
        <f>IFERROR(IF(B294="","",VLOOKUP(CONCATENATE(B294&amp;" "&amp;C294),Dateneingabe_Teilnehm.!$L$5:$R$254,6,FALSE)),"")</f>
        <v/>
      </c>
      <c r="M294" s="273" t="str">
        <f>IFERROR(IF(B294="","",VLOOKUP(CONCATENATE(B294&amp;" "&amp;C294),Dateneingabe_Teilnehm.!$L$5:$R$254,7,FALSE)),"")</f>
        <v/>
      </c>
    </row>
    <row r="295" spans="1:13" ht="14.1" hidden="1" customHeight="1" x14ac:dyDescent="0.2">
      <c r="A295" s="256">
        <v>248</v>
      </c>
      <c r="B295" s="250" t="str">
        <f>IF(Unterschriftenliste!E293="","",Unterschriftenliste!E293)</f>
        <v/>
      </c>
      <c r="C295" s="250" t="str">
        <f>IF(Unterschriftenliste!F293="","",Unterschriftenliste!F293)</f>
        <v/>
      </c>
      <c r="D295" s="260" t="str">
        <f>IFERROR(IF(B295="","",VLOOKUP(CONCATENATE(B295&amp;" "&amp;C295),Dateneingabe_Teilnehm.!$L$5:$M$254,2,FALSE)),"")</f>
        <v/>
      </c>
      <c r="E295" s="272" t="str">
        <f t="shared" si="12"/>
        <v/>
      </c>
      <c r="F295" s="272" t="str">
        <f t="shared" si="13"/>
        <v/>
      </c>
      <c r="G295" s="272" t="str">
        <f t="shared" si="14"/>
        <v/>
      </c>
      <c r="H295" s="250"/>
      <c r="I295" s="272" t="str">
        <f>IFERROR(IF(B295="","",VLOOKUP(CONCATENATE(B295&amp;" "&amp;C295),Dateneingabe_Teilnehm.!$L$5:$R$254,3,FALSE)),"")</f>
        <v/>
      </c>
      <c r="J295" s="272" t="str">
        <f>IFERROR(IF(B295="","",VLOOKUP(CONCATENATE(B295&amp;" "&amp;C295),Dateneingabe_Teilnehm.!$L$5:$R$254,4,FALSE)),"")</f>
        <v/>
      </c>
      <c r="K295" s="272" t="str">
        <f>IFERROR(IF(B295="","",VLOOKUP(CONCATENATE(B295&amp;" "&amp;C295),Dateneingabe_Teilnehm.!$L$5:$R$254,5,FALSE)),"")</f>
        <v/>
      </c>
      <c r="L295" s="272" t="str">
        <f>IFERROR(IF(B295="","",VLOOKUP(CONCATENATE(B295&amp;" "&amp;C295),Dateneingabe_Teilnehm.!$L$5:$R$254,6,FALSE)),"")</f>
        <v/>
      </c>
      <c r="M295" s="273" t="str">
        <f>IFERROR(IF(B295="","",VLOOKUP(CONCATENATE(B295&amp;" "&amp;C295),Dateneingabe_Teilnehm.!$L$5:$R$254,7,FALSE)),"")</f>
        <v/>
      </c>
    </row>
    <row r="296" spans="1:13" ht="14.1" hidden="1" customHeight="1" x14ac:dyDescent="0.2">
      <c r="A296" s="256">
        <v>249</v>
      </c>
      <c r="B296" s="250" t="str">
        <f>IF(Unterschriftenliste!E294="","",Unterschriftenliste!E294)</f>
        <v/>
      </c>
      <c r="C296" s="250" t="str">
        <f>IF(Unterschriftenliste!F294="","",Unterschriftenliste!F294)</f>
        <v/>
      </c>
      <c r="D296" s="260" t="str">
        <f>IFERROR(IF(B296="","",VLOOKUP(CONCATENATE(B296&amp;" "&amp;C296),Dateneingabe_Teilnehm.!$L$5:$M$254,2,FALSE)),"")</f>
        <v/>
      </c>
      <c r="E296" s="272" t="str">
        <f t="shared" si="12"/>
        <v/>
      </c>
      <c r="F296" s="272" t="str">
        <f t="shared" si="13"/>
        <v/>
      </c>
      <c r="G296" s="272" t="str">
        <f t="shared" si="14"/>
        <v/>
      </c>
      <c r="H296" s="250"/>
      <c r="I296" s="272" t="str">
        <f>IFERROR(IF(B296="","",VLOOKUP(CONCATENATE(B296&amp;" "&amp;C296),Dateneingabe_Teilnehm.!$L$5:$R$254,3,FALSE)),"")</f>
        <v/>
      </c>
      <c r="J296" s="272" t="str">
        <f>IFERROR(IF(B296="","",VLOOKUP(CONCATENATE(B296&amp;" "&amp;C296),Dateneingabe_Teilnehm.!$L$5:$R$254,4,FALSE)),"")</f>
        <v/>
      </c>
      <c r="K296" s="272" t="str">
        <f>IFERROR(IF(B296="","",VLOOKUP(CONCATENATE(B296&amp;" "&amp;C296),Dateneingabe_Teilnehm.!$L$5:$R$254,5,FALSE)),"")</f>
        <v/>
      </c>
      <c r="L296" s="272" t="str">
        <f>IFERROR(IF(B296="","",VLOOKUP(CONCATENATE(B296&amp;" "&amp;C296),Dateneingabe_Teilnehm.!$L$5:$R$254,6,FALSE)),"")</f>
        <v/>
      </c>
      <c r="M296" s="273" t="str">
        <f>IFERROR(IF(B296="","",VLOOKUP(CONCATENATE(B296&amp;" "&amp;C296),Dateneingabe_Teilnehm.!$L$5:$R$254,7,FALSE)),"")</f>
        <v/>
      </c>
    </row>
    <row r="297" spans="1:13" ht="14.1" hidden="1" customHeight="1" x14ac:dyDescent="0.2">
      <c r="A297" s="257">
        <v>250</v>
      </c>
      <c r="B297" s="258">
        <f>IF(Unterschriftenliste!E295="","",Unterschriftenliste!E295)</f>
        <v>0</v>
      </c>
      <c r="C297" s="258">
        <f>IF(Unterschriftenliste!F295="","",Unterschriftenliste!F295)</f>
        <v>0</v>
      </c>
      <c r="D297" s="261" t="str">
        <f>IFERROR(IF(B297="","",VLOOKUP(CONCATENATE(B297&amp;" "&amp;C297),Dateneingabe_Teilnehm.!$L$5:$M$254,2,FALSE)),"")</f>
        <v/>
      </c>
      <c r="E297" s="274" t="str">
        <f t="shared" si="12"/>
        <v/>
      </c>
      <c r="F297" s="274" t="str">
        <f t="shared" si="13"/>
        <v/>
      </c>
      <c r="G297" s="274" t="str">
        <f t="shared" si="14"/>
        <v/>
      </c>
      <c r="H297" s="258"/>
      <c r="I297" s="274" t="str">
        <f>IFERROR(IF(B297="","",VLOOKUP(CONCATENATE(B297&amp;" "&amp;C297),Dateneingabe_Teilnehm.!$L$5:$R$254,3,FALSE)),"")</f>
        <v/>
      </c>
      <c r="J297" s="274" t="str">
        <f>IFERROR(IF(B297="","",VLOOKUP(CONCATENATE(B297&amp;" "&amp;C297),Dateneingabe_Teilnehm.!$L$5:$R$254,4,FALSE)),"")</f>
        <v/>
      </c>
      <c r="K297" s="274" t="str">
        <f>IFERROR(IF(B297="","",VLOOKUP(CONCATENATE(B297&amp;" "&amp;C297),Dateneingabe_Teilnehm.!$L$5:$R$254,5,FALSE)),"")</f>
        <v/>
      </c>
      <c r="L297" s="274" t="str">
        <f>IFERROR(IF(B297="","",VLOOKUP(CONCATENATE(B297&amp;" "&amp;C297),Dateneingabe_Teilnehm.!$L$5:$R$254,6,FALSE)),"")</f>
        <v/>
      </c>
      <c r="M297" s="275" t="str">
        <f>IFERROR(IF(B297="","",VLOOKUP(CONCATENATE(B297&amp;" "&amp;C297),Dateneingabe_Teilnehm.!$L$5:$R$254,7,FALSE)),"")</f>
        <v/>
      </c>
    </row>
    <row r="298" spans="1:13" hidden="1" x14ac:dyDescent="0.2">
      <c r="A298" s="234"/>
    </row>
    <row r="299" spans="1:13" hidden="1" x14ac:dyDescent="0.2">
      <c r="A299" s="234"/>
    </row>
    <row r="300" spans="1:13" hidden="1" x14ac:dyDescent="0.2">
      <c r="A300" s="234"/>
    </row>
    <row r="301" spans="1:13" hidden="1" x14ac:dyDescent="0.2">
      <c r="A301" s="234"/>
    </row>
    <row r="302" spans="1:13" hidden="1" x14ac:dyDescent="0.2">
      <c r="A302" s="234"/>
    </row>
    <row r="303" spans="1:13" hidden="1" x14ac:dyDescent="0.2">
      <c r="A303" s="234"/>
    </row>
    <row r="304" spans="1:13" hidden="1" x14ac:dyDescent="0.2">
      <c r="A304" s="234"/>
    </row>
    <row r="305" spans="1:1" hidden="1" x14ac:dyDescent="0.2">
      <c r="A305" s="234"/>
    </row>
    <row r="306" spans="1:1" hidden="1" x14ac:dyDescent="0.2">
      <c r="A306" s="234"/>
    </row>
    <row r="307" spans="1:1" hidden="1" x14ac:dyDescent="0.2">
      <c r="A307" s="234"/>
    </row>
    <row r="308" spans="1:1" hidden="1" x14ac:dyDescent="0.2">
      <c r="A308" s="234"/>
    </row>
    <row r="309" spans="1:1" hidden="1" x14ac:dyDescent="0.2">
      <c r="A309" s="234"/>
    </row>
    <row r="310" spans="1:1" hidden="1" x14ac:dyDescent="0.2">
      <c r="A310" s="234"/>
    </row>
    <row r="311" spans="1:1" hidden="1" x14ac:dyDescent="0.2">
      <c r="A311" s="234"/>
    </row>
    <row r="312" spans="1:1" hidden="1" x14ac:dyDescent="0.2">
      <c r="A312" s="234"/>
    </row>
    <row r="313" spans="1:1" hidden="1" x14ac:dyDescent="0.2">
      <c r="A313" s="234"/>
    </row>
    <row r="314" spans="1:1" hidden="1" x14ac:dyDescent="0.2">
      <c r="A314" s="234"/>
    </row>
    <row r="315" spans="1:1" hidden="1" x14ac:dyDescent="0.2">
      <c r="A315" s="234"/>
    </row>
    <row r="316" spans="1:1" hidden="1" x14ac:dyDescent="0.2">
      <c r="A316" s="234"/>
    </row>
    <row r="317" spans="1:1" hidden="1" x14ac:dyDescent="0.2">
      <c r="A317" s="234"/>
    </row>
    <row r="318" spans="1:1" hidden="1" x14ac:dyDescent="0.2">
      <c r="A318" s="234"/>
    </row>
    <row r="319" spans="1:1" hidden="1" x14ac:dyDescent="0.2">
      <c r="A319" s="234"/>
    </row>
    <row r="320" spans="1:1" hidden="1" x14ac:dyDescent="0.2">
      <c r="A320" s="234"/>
    </row>
    <row r="321" spans="1:1" hidden="1" x14ac:dyDescent="0.2">
      <c r="A321" s="234"/>
    </row>
    <row r="322" spans="1:1" hidden="1" x14ac:dyDescent="0.2">
      <c r="A322" s="234"/>
    </row>
    <row r="323" spans="1:1" hidden="1" x14ac:dyDescent="0.2">
      <c r="A323" s="234"/>
    </row>
    <row r="324" spans="1:1" hidden="1" x14ac:dyDescent="0.2">
      <c r="A324" s="234"/>
    </row>
    <row r="325" spans="1:1" hidden="1" x14ac:dyDescent="0.2">
      <c r="A325" s="234"/>
    </row>
    <row r="326" spans="1:1" hidden="1" x14ac:dyDescent="0.2">
      <c r="A326" s="234"/>
    </row>
    <row r="327" spans="1:1" hidden="1" x14ac:dyDescent="0.2">
      <c r="A327" s="234"/>
    </row>
    <row r="328" spans="1:1" hidden="1" x14ac:dyDescent="0.2">
      <c r="A328" s="234"/>
    </row>
    <row r="329" spans="1:1" hidden="1" x14ac:dyDescent="0.2">
      <c r="A329" s="234"/>
    </row>
    <row r="330" spans="1:1" hidden="1" x14ac:dyDescent="0.2">
      <c r="A330" s="234"/>
    </row>
    <row r="331" spans="1:1" hidden="1" x14ac:dyDescent="0.2">
      <c r="A331" s="234"/>
    </row>
    <row r="332" spans="1:1" hidden="1" x14ac:dyDescent="0.2">
      <c r="A332" s="234"/>
    </row>
    <row r="333" spans="1:1" hidden="1" x14ac:dyDescent="0.2">
      <c r="A333" s="234"/>
    </row>
    <row r="334" spans="1:1" hidden="1" x14ac:dyDescent="0.2">
      <c r="A334" s="234"/>
    </row>
    <row r="335" spans="1:1" hidden="1" x14ac:dyDescent="0.2">
      <c r="A335" s="234"/>
    </row>
    <row r="336" spans="1:1" hidden="1" x14ac:dyDescent="0.2">
      <c r="A336" s="234"/>
    </row>
    <row r="337" spans="1:1" hidden="1" x14ac:dyDescent="0.2">
      <c r="A337" s="234"/>
    </row>
    <row r="338" spans="1:1" hidden="1" x14ac:dyDescent="0.2">
      <c r="A338" s="234"/>
    </row>
    <row r="339" spans="1:1" hidden="1" x14ac:dyDescent="0.2">
      <c r="A339" s="234"/>
    </row>
    <row r="340" spans="1:1" hidden="1" x14ac:dyDescent="0.2">
      <c r="A340" s="234"/>
    </row>
    <row r="341" spans="1:1" hidden="1" x14ac:dyDescent="0.2">
      <c r="A341" s="234"/>
    </row>
    <row r="342" spans="1:1" hidden="1" x14ac:dyDescent="0.2">
      <c r="A342" s="234"/>
    </row>
    <row r="343" spans="1:1" hidden="1" x14ac:dyDescent="0.2">
      <c r="A343" s="234"/>
    </row>
    <row r="344" spans="1:1" hidden="1" x14ac:dyDescent="0.2">
      <c r="A344" s="234"/>
    </row>
    <row r="345" spans="1:1" hidden="1" x14ac:dyDescent="0.2">
      <c r="A345" s="234"/>
    </row>
    <row r="346" spans="1:1" hidden="1" x14ac:dyDescent="0.2">
      <c r="A346" s="234"/>
    </row>
    <row r="347" spans="1:1" hidden="1" x14ac:dyDescent="0.2">
      <c r="A347" s="234"/>
    </row>
    <row r="348" spans="1:1" hidden="1" x14ac:dyDescent="0.2">
      <c r="A348" s="234"/>
    </row>
    <row r="349" spans="1:1" hidden="1" x14ac:dyDescent="0.2">
      <c r="A349" s="234"/>
    </row>
    <row r="350" spans="1:1" hidden="1" x14ac:dyDescent="0.2">
      <c r="A350" s="234"/>
    </row>
    <row r="351" spans="1:1" hidden="1" x14ac:dyDescent="0.2">
      <c r="A351" s="234"/>
    </row>
    <row r="352" spans="1:1" hidden="1" x14ac:dyDescent="0.2">
      <c r="A352" s="234"/>
    </row>
    <row r="353" spans="1:1" hidden="1" x14ac:dyDescent="0.2">
      <c r="A353" s="234"/>
    </row>
    <row r="354" spans="1:1" hidden="1" x14ac:dyDescent="0.2">
      <c r="A354" s="234"/>
    </row>
    <row r="355" spans="1:1" hidden="1" x14ac:dyDescent="0.2">
      <c r="A355" s="234"/>
    </row>
    <row r="356" spans="1:1" hidden="1" x14ac:dyDescent="0.2">
      <c r="A356" s="234"/>
    </row>
    <row r="357" spans="1:1" hidden="1" x14ac:dyDescent="0.2">
      <c r="A357" s="234"/>
    </row>
    <row r="358" spans="1:1" hidden="1" x14ac:dyDescent="0.2">
      <c r="A358" s="234"/>
    </row>
    <row r="359" spans="1:1" hidden="1" x14ac:dyDescent="0.2">
      <c r="A359" s="234"/>
    </row>
    <row r="360" spans="1:1" hidden="1" x14ac:dyDescent="0.2">
      <c r="A360" s="234"/>
    </row>
    <row r="361" spans="1:1" hidden="1" x14ac:dyDescent="0.2">
      <c r="A361" s="234"/>
    </row>
    <row r="362" spans="1:1" hidden="1" x14ac:dyDescent="0.2">
      <c r="A362" s="234"/>
    </row>
    <row r="363" spans="1:1" hidden="1" x14ac:dyDescent="0.2">
      <c r="A363" s="234"/>
    </row>
    <row r="364" spans="1:1" hidden="1" x14ac:dyDescent="0.2">
      <c r="A364" s="234"/>
    </row>
    <row r="365" spans="1:1" hidden="1" x14ac:dyDescent="0.2">
      <c r="A365" s="234"/>
    </row>
    <row r="366" spans="1:1" hidden="1" x14ac:dyDescent="0.2">
      <c r="A366" s="234"/>
    </row>
    <row r="367" spans="1:1" hidden="1" x14ac:dyDescent="0.2">
      <c r="A367" s="234"/>
    </row>
    <row r="368" spans="1:1" hidden="1" x14ac:dyDescent="0.2">
      <c r="A368" s="234"/>
    </row>
    <row r="369" spans="1:1" hidden="1" x14ac:dyDescent="0.2">
      <c r="A369" s="234"/>
    </row>
    <row r="370" spans="1:1" hidden="1" x14ac:dyDescent="0.2">
      <c r="A370" s="234"/>
    </row>
    <row r="371" spans="1:1" hidden="1" x14ac:dyDescent="0.2">
      <c r="A371" s="234"/>
    </row>
    <row r="372" spans="1:1" hidden="1" x14ac:dyDescent="0.2">
      <c r="A372" s="234"/>
    </row>
    <row r="373" spans="1:1" hidden="1" x14ac:dyDescent="0.2">
      <c r="A373" s="234"/>
    </row>
    <row r="374" spans="1:1" hidden="1" x14ac:dyDescent="0.2">
      <c r="A374" s="234"/>
    </row>
    <row r="375" spans="1:1" hidden="1" x14ac:dyDescent="0.2">
      <c r="A375" s="234"/>
    </row>
    <row r="376" spans="1:1" hidden="1" x14ac:dyDescent="0.2">
      <c r="A376" s="234"/>
    </row>
    <row r="377" spans="1:1" hidden="1" x14ac:dyDescent="0.2">
      <c r="A377" s="234"/>
    </row>
    <row r="378" spans="1:1" hidden="1" x14ac:dyDescent="0.2">
      <c r="A378" s="234"/>
    </row>
    <row r="379" spans="1:1" hidden="1" x14ac:dyDescent="0.2">
      <c r="A379" s="234"/>
    </row>
    <row r="380" spans="1:1" hidden="1" x14ac:dyDescent="0.2">
      <c r="A380" s="234"/>
    </row>
  </sheetData>
  <sheetProtection algorithmName="SHA-512" hashValue="pqjawW3dm2pxMUPHheg6Ri3qw5To0UlARg12MSuK4yxzUnMX1nnMa2nLN2IQA/zLUYHY8cKM85qpi/b48PD2MA==" saltValue="JnyMDSPzniT7DobhEqUrog==" spinCount="100000" sheet="1" objects="1" scenarios="1"/>
  <mergeCells count="15">
    <mergeCell ref="N46:N47"/>
    <mergeCell ref="I46:M46"/>
    <mergeCell ref="A46:A47"/>
    <mergeCell ref="B46:B47"/>
    <mergeCell ref="C46:C47"/>
    <mergeCell ref="E46:E47"/>
    <mergeCell ref="F46:F47"/>
    <mergeCell ref="G46:G47"/>
    <mergeCell ref="H46:H47"/>
    <mergeCell ref="E7:H7"/>
    <mergeCell ref="E4:M4"/>
    <mergeCell ref="E3:M3"/>
    <mergeCell ref="E5:M5"/>
    <mergeCell ref="A1:H1"/>
    <mergeCell ref="E6:H6"/>
  </mergeCells>
  <conditionalFormatting sqref="B12:C41">
    <cfRule type="cellIs" dxfId="28" priority="3" operator="equal">
      <formula>0</formula>
    </cfRule>
  </conditionalFormatting>
  <conditionalFormatting sqref="B48:C297">
    <cfRule type="cellIs" dxfId="27" priority="2" operator="equal">
      <formula>0</formula>
    </cfRule>
  </conditionalFormatting>
  <pageMargins left="0.70866141732283472" right="0.31496062992125984" top="0.78740157480314965" bottom="0.78740157480314965" header="0.31496062992125984" footer="0.31496062992125984"/>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42</vt:i4>
      </vt:variant>
      <vt:variant>
        <vt:lpstr>Benannte Bereiche</vt:lpstr>
      </vt:variant>
      <vt:variant>
        <vt:i4>5</vt:i4>
      </vt:variant>
    </vt:vector>
  </HeadingPairs>
  <TitlesOfParts>
    <vt:vector size="47" baseType="lpstr">
      <vt:lpstr>Anleitung</vt:lpstr>
      <vt:lpstr>Dateneingabe_1</vt:lpstr>
      <vt:lpstr>Grunddaten</vt:lpstr>
      <vt:lpstr>Dateneingabe_2</vt:lpstr>
      <vt:lpstr>Dateneingabe_Refer.</vt:lpstr>
      <vt:lpstr>Dateneingabe_Teilnehm.</vt:lpstr>
      <vt:lpstr>Weiterleitungsvertrag</vt:lpstr>
      <vt:lpstr>Unterschriftenliste</vt:lpstr>
      <vt:lpstr>TN-Liste</vt:lpstr>
      <vt:lpstr>Einnahmen</vt:lpstr>
      <vt:lpstr>Ausgaben</vt:lpstr>
      <vt:lpstr>Antrag_Jubi BSJ</vt:lpstr>
      <vt:lpstr>Auszahlungsbescheid_BSJ</vt:lpstr>
      <vt:lpstr>Referenteneinsatz</vt:lpstr>
      <vt:lpstr>Freiwillige Arbeitsleistung</vt:lpstr>
      <vt:lpstr>Referentenabrechnung</vt:lpstr>
      <vt:lpstr>Referentenabrechnung (2)</vt:lpstr>
      <vt:lpstr>Referentenabrechnung (3)</vt:lpstr>
      <vt:lpstr>Referentenabrechnung (4)</vt:lpstr>
      <vt:lpstr>Referentenabrechnung (5)</vt:lpstr>
      <vt:lpstr>Referentenabrechnung (6)</vt:lpstr>
      <vt:lpstr>Referentenabrechnung (7)</vt:lpstr>
      <vt:lpstr>Referentenabrechnung (8)</vt:lpstr>
      <vt:lpstr>Referentenabrechnung (9)</vt:lpstr>
      <vt:lpstr>Referentenabrechnung (10)</vt:lpstr>
      <vt:lpstr>Referentenabrechnung (11)</vt:lpstr>
      <vt:lpstr>Referentenabrechnung (12)</vt:lpstr>
      <vt:lpstr>Referentenabrechnung (13)</vt:lpstr>
      <vt:lpstr>Referentenabrechnung (14)</vt:lpstr>
      <vt:lpstr>Referentenabrechnung (15)</vt:lpstr>
      <vt:lpstr>Referentenabrechnung (16)</vt:lpstr>
      <vt:lpstr>Referentenabrechnung (17)</vt:lpstr>
      <vt:lpstr>Referentenabrechnung (18)</vt:lpstr>
      <vt:lpstr>Referentenabrechnung (19)</vt:lpstr>
      <vt:lpstr>Referentenabrechnung (20)</vt:lpstr>
      <vt:lpstr>Referentenabrechnung (21)</vt:lpstr>
      <vt:lpstr>Referentenabrechnung (22)</vt:lpstr>
      <vt:lpstr>Referentenabrechnung (23)</vt:lpstr>
      <vt:lpstr>Referentenabrechnung (24)</vt:lpstr>
      <vt:lpstr>Referentenabrechnung (25)</vt:lpstr>
      <vt:lpstr>Tabelle2</vt:lpstr>
      <vt:lpstr>PLZ</vt:lpstr>
      <vt:lpstr>Grunddaten!Anrede</vt:lpstr>
      <vt:lpstr>Anrede</vt:lpstr>
      <vt:lpstr>'Antrag_Jubi BSJ'!Druckbereich</vt:lpstr>
      <vt:lpstr>'Freiwillige Arbeitsleistung'!Druckbereich</vt:lpstr>
      <vt:lpstr>Themenschwerpunkt_Auswahl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Biermann, Uwe</dc:creator>
  <cp:lastModifiedBy>Willers Sven</cp:lastModifiedBy>
  <cp:lastPrinted>2024-01-12T09:02:50Z</cp:lastPrinted>
  <dcterms:created xsi:type="dcterms:W3CDTF">2019-07-10T11:52:56Z</dcterms:created>
  <dcterms:modified xsi:type="dcterms:W3CDTF">2026-01-12T12:54:33Z</dcterms:modified>
</cp:coreProperties>
</file>